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nk\Desktop\"/>
    </mc:Choice>
  </mc:AlternateContent>
  <bookViews>
    <workbookView xWindow="0" yWindow="0" windowWidth="23040" windowHeight="8835" tabRatio="1000" activeTab="1"/>
  </bookViews>
  <sheets>
    <sheet name="pg5" sheetId="12" r:id="rId1"/>
    <sheet name="pg12" sheetId="16" r:id="rId2"/>
    <sheet name="pg 13" sheetId="5" r:id="rId3"/>
    <sheet name="pg14" sheetId="14" r:id="rId4"/>
    <sheet name="pg15a" sheetId="18" r:id="rId5"/>
    <sheet name="pg15b" sheetId="20" r:id="rId6"/>
    <sheet name="pg16" sheetId="15" r:id="rId7"/>
    <sheet name="pg17" sheetId="1" r:id="rId8"/>
    <sheet name="pg18" sheetId="7" r:id="rId9"/>
    <sheet name="pg19" sheetId="8" r:id="rId10"/>
  </sheets>
  <externalReferences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8" l="1"/>
  <c r="F33" i="8"/>
  <c r="F34" i="8"/>
  <c r="F35" i="8"/>
  <c r="F36" i="8"/>
  <c r="F37" i="8"/>
  <c r="F31" i="8"/>
  <c r="C5" i="16" l="1"/>
  <c r="B5" i="16"/>
  <c r="B6" i="16"/>
  <c r="S8" i="8" l="1"/>
  <c r="I33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I23" i="1" l="1"/>
  <c r="I21" i="1"/>
  <c r="I17" i="1"/>
  <c r="I19" i="1"/>
  <c r="I20" i="1"/>
  <c r="I16" i="1"/>
  <c r="I22" i="1"/>
  <c r="I18" i="1"/>
  <c r="D10" i="16"/>
  <c r="B25" i="16"/>
  <c r="C4" i="16" s="1"/>
  <c r="D16" i="16"/>
  <c r="D15" i="16"/>
  <c r="D14" i="16"/>
  <c r="D13" i="16"/>
  <c r="D12" i="16"/>
  <c r="D11" i="16"/>
  <c r="D13" i="15"/>
  <c r="D33" i="15"/>
  <c r="D27" i="15"/>
  <c r="D25" i="15"/>
  <c r="D24" i="15"/>
  <c r="D15" i="15"/>
  <c r="D30" i="15"/>
  <c r="D17" i="15"/>
  <c r="D6" i="15"/>
  <c r="D5" i="15"/>
  <c r="D19" i="15"/>
  <c r="D21" i="15"/>
  <c r="D16" i="15"/>
  <c r="D10" i="15"/>
  <c r="D35" i="15"/>
  <c r="D34" i="15"/>
  <c r="D29" i="15"/>
  <c r="D36" i="15"/>
  <c r="D7" i="15"/>
  <c r="D22" i="15"/>
  <c r="D20" i="15"/>
  <c r="D32" i="15"/>
  <c r="D31" i="15"/>
  <c r="D26" i="15"/>
  <c r="D9" i="15"/>
  <c r="D12" i="15"/>
  <c r="D4" i="15"/>
  <c r="D28" i="15"/>
  <c r="D11" i="15"/>
  <c r="D18" i="15"/>
  <c r="D8" i="15"/>
  <c r="D23" i="15"/>
  <c r="D14" i="15"/>
  <c r="E7" i="14"/>
  <c r="E4" i="14"/>
  <c r="E10" i="14"/>
  <c r="E9" i="14"/>
  <c r="E12" i="14"/>
  <c r="E11" i="14"/>
  <c r="E19" i="14"/>
  <c r="E5" i="14"/>
  <c r="E6" i="14"/>
  <c r="E14" i="14"/>
  <c r="E22" i="14"/>
  <c r="E13" i="14"/>
  <c r="E20" i="14"/>
  <c r="E8" i="14"/>
  <c r="E23" i="14"/>
  <c r="E24" i="14"/>
  <c r="E25" i="14"/>
  <c r="E16" i="14"/>
  <c r="E21" i="14"/>
  <c r="E27" i="14"/>
  <c r="E15" i="14"/>
  <c r="E18" i="14"/>
  <c r="E29" i="14"/>
  <c r="E26" i="14"/>
  <c r="E30" i="14"/>
  <c r="E28" i="14"/>
  <c r="E17" i="14"/>
  <c r="E31" i="14"/>
  <c r="D17" i="16" l="1"/>
  <c r="B4" i="16" s="1"/>
  <c r="D36" i="8"/>
  <c r="E36" i="8" s="1"/>
  <c r="D35" i="8"/>
  <c r="E35" i="8" s="1"/>
  <c r="D34" i="8"/>
  <c r="E34" i="8" s="1"/>
  <c r="D33" i="8"/>
  <c r="E33" i="8" s="1"/>
  <c r="D32" i="8"/>
  <c r="E32" i="8" s="1"/>
  <c r="D31" i="8"/>
  <c r="E31" i="8" s="1"/>
  <c r="E23" i="8"/>
  <c r="B23" i="8"/>
  <c r="D23" i="8" s="1"/>
  <c r="B21" i="8"/>
  <c r="B25" i="8" s="1"/>
  <c r="F19" i="8"/>
  <c r="D19" i="8"/>
  <c r="G19" i="8" s="1"/>
  <c r="H18" i="8"/>
  <c r="D18" i="8"/>
  <c r="G18" i="8" s="1"/>
  <c r="D17" i="8"/>
  <c r="B34" i="8" s="1"/>
  <c r="C34" i="8" s="1"/>
  <c r="D16" i="8"/>
  <c r="G16" i="8" s="1"/>
  <c r="F15" i="8"/>
  <c r="D15" i="8"/>
  <c r="G15" i="8" s="1"/>
  <c r="H14" i="8"/>
  <c r="D14" i="8"/>
  <c r="G14" i="8" s="1"/>
  <c r="G13" i="8"/>
  <c r="D13" i="8"/>
  <c r="F13" i="8" s="1"/>
  <c r="D12" i="8"/>
  <c r="B36" i="8" s="1"/>
  <c r="C36" i="8" s="1"/>
  <c r="F11" i="8"/>
  <c r="D11" i="8"/>
  <c r="G11" i="8" s="1"/>
  <c r="H10" i="8"/>
  <c r="D10" i="8"/>
  <c r="B31" i="8" s="1"/>
  <c r="D9" i="8"/>
  <c r="F9" i="8" s="1"/>
  <c r="D8" i="8"/>
  <c r="F7" i="8"/>
  <c r="D7" i="8"/>
  <c r="E6" i="8"/>
  <c r="E21" i="8" s="1"/>
  <c r="B6" i="8"/>
  <c r="D6" i="8" s="1"/>
  <c r="G4" i="8"/>
  <c r="D4" i="8"/>
  <c r="F4" i="8" s="1"/>
  <c r="B8" i="5"/>
  <c r="B6" i="5"/>
  <c r="B9" i="12"/>
  <c r="B4" i="12"/>
  <c r="B33" i="8" l="1"/>
  <c r="C33" i="8" s="1"/>
  <c r="G9" i="8"/>
  <c r="G17" i="8"/>
  <c r="B32" i="8"/>
  <c r="C32" i="8" s="1"/>
  <c r="H8" i="8"/>
  <c r="H16" i="8"/>
  <c r="G7" i="8"/>
  <c r="H12" i="8"/>
  <c r="F17" i="8"/>
  <c r="B35" i="8"/>
  <c r="C35" i="8" s="1"/>
  <c r="E25" i="8"/>
  <c r="F23" i="8"/>
  <c r="C31" i="8"/>
  <c r="C37" i="8" s="1"/>
  <c r="E37" i="8"/>
  <c r="F6" i="8"/>
  <c r="I12" i="8"/>
  <c r="I18" i="8"/>
  <c r="J18" i="8" s="1"/>
  <c r="B26" i="8"/>
  <c r="D37" i="8"/>
  <c r="G6" i="8"/>
  <c r="H7" i="8"/>
  <c r="F8" i="8"/>
  <c r="H9" i="8"/>
  <c r="F10" i="8"/>
  <c r="H11" i="8"/>
  <c r="F12" i="8"/>
  <c r="H13" i="8"/>
  <c r="F14" i="8"/>
  <c r="H15" i="8"/>
  <c r="F16" i="8"/>
  <c r="H17" i="8"/>
  <c r="F18" i="8"/>
  <c r="H19" i="8"/>
  <c r="D21" i="8"/>
  <c r="G21" i="8" s="1"/>
  <c r="G23" i="8"/>
  <c r="E26" i="8"/>
  <c r="I8" i="8"/>
  <c r="J8" i="8" s="1"/>
  <c r="I10" i="8"/>
  <c r="J10" i="8" s="1"/>
  <c r="I14" i="8"/>
  <c r="J14" i="8" s="1"/>
  <c r="I16" i="8"/>
  <c r="I7" i="8"/>
  <c r="J7" i="8" s="1"/>
  <c r="G8" i="8"/>
  <c r="I9" i="8"/>
  <c r="J9" i="8" s="1"/>
  <c r="G10" i="8"/>
  <c r="I11" i="8"/>
  <c r="J11" i="8" s="1"/>
  <c r="G12" i="8"/>
  <c r="I13" i="8"/>
  <c r="J13" i="8" s="1"/>
  <c r="I15" i="8"/>
  <c r="I17" i="8"/>
  <c r="I19" i="8"/>
  <c r="J19" i="8" l="1"/>
  <c r="J15" i="8"/>
  <c r="J16" i="8"/>
  <c r="J12" i="8"/>
  <c r="B37" i="8"/>
  <c r="F21" i="8"/>
  <c r="J17" i="8"/>
</calcChain>
</file>

<file path=xl/sharedStrings.xml><?xml version="1.0" encoding="utf-8"?>
<sst xmlns="http://schemas.openxmlformats.org/spreadsheetml/2006/main" count="286" uniqueCount="175">
  <si>
    <t>Total</t>
  </si>
  <si>
    <t>FP7</t>
  </si>
  <si>
    <t>Universities</t>
  </si>
  <si>
    <t>SMEs</t>
  </si>
  <si>
    <t xml:space="preserve">Other Businesses </t>
  </si>
  <si>
    <t>Research organisations</t>
  </si>
  <si>
    <t>Others</t>
  </si>
  <si>
    <t>Public bodies</t>
  </si>
  <si>
    <t>Research income of UK HEIs</t>
  </si>
  <si>
    <t>% change in real terms</t>
  </si>
  <si>
    <t>change in real terms</t>
  </si>
  <si>
    <t>breakdown of 09/10</t>
  </si>
  <si>
    <t>breakdown of 13/14</t>
  </si>
  <si>
    <t>difference in percentage points</t>
  </si>
  <si>
    <t>Funding body grants - Recurrent (Research)</t>
  </si>
  <si>
    <t>Research grants and contracts</t>
  </si>
  <si>
    <t>BIS Research Councils, The Royal Society, British Academy and The Royal Society of Edinburgh</t>
  </si>
  <si>
    <t>UK-based charities (open competitive process)</t>
  </si>
  <si>
    <t>UK-based charities (other)</t>
  </si>
  <si>
    <t>UK central government/local authorities, health and hospital authorities</t>
  </si>
  <si>
    <t>UK industry, commerce and public corporations</t>
  </si>
  <si>
    <t>EU government bodies</t>
  </si>
  <si>
    <t>EU-based charities (open competitive process)</t>
  </si>
  <si>
    <t>EU industry, commerce and public corporations</t>
  </si>
  <si>
    <t>EU other</t>
  </si>
  <si>
    <t>Non-EU-based charities (open competitive process)</t>
  </si>
  <si>
    <t>Non-EU industry, commerce and public corporations</t>
  </si>
  <si>
    <t>Non-EU other</t>
  </si>
  <si>
    <t>Other sources</t>
  </si>
  <si>
    <r>
      <rPr>
        <b/>
        <sz val="10"/>
        <rFont val="Arial"/>
        <family val="2"/>
      </rPr>
      <t>Total HEIs research income</t>
    </r>
    <r>
      <rPr>
        <sz val="10"/>
        <rFont val="Arial"/>
        <family val="2"/>
      </rPr>
      <t xml:space="preserve"> (grants and contracts + recurrent)</t>
    </r>
  </si>
  <si>
    <r>
      <rPr>
        <b/>
        <sz val="10"/>
        <rFont val="Arial"/>
        <family val="2"/>
      </rPr>
      <t xml:space="preserve">Research income from BIS </t>
    </r>
    <r>
      <rPr>
        <sz val="10"/>
        <rFont val="Arial"/>
        <family val="2"/>
      </rPr>
      <t>(RCs+recurrent)</t>
    </r>
  </si>
  <si>
    <t>EU funding as % of total research income</t>
  </si>
  <si>
    <t>BIS funding as % of total research income</t>
  </si>
  <si>
    <t>ELABORATION FOR GRAPH</t>
  </si>
  <si>
    <t>Other public sources (Government departments, NHS and local autorties)</t>
  </si>
  <si>
    <t>Government science budget (funding from BIS distributed through the Higher Education Funding Councils and the Research Councils)</t>
  </si>
  <si>
    <t>Charities (UK and foreign)</t>
  </si>
  <si>
    <t>Private sector (UK and foreign)</t>
  </si>
  <si>
    <t>TOTAL</t>
  </si>
  <si>
    <t>MAL</t>
  </si>
  <si>
    <t>LAT</t>
  </si>
  <si>
    <t>LIT</t>
  </si>
  <si>
    <t>BUL</t>
  </si>
  <si>
    <t>EST</t>
  </si>
  <si>
    <t>ROM</t>
  </si>
  <si>
    <t>CRO</t>
  </si>
  <si>
    <t>LUX</t>
  </si>
  <si>
    <t>SLK</t>
  </si>
  <si>
    <t>CYP</t>
  </si>
  <si>
    <t>CZE</t>
  </si>
  <si>
    <t>HUN</t>
  </si>
  <si>
    <t>POL</t>
  </si>
  <si>
    <t>FIN</t>
  </si>
  <si>
    <t>POR</t>
  </si>
  <si>
    <t>GRE</t>
  </si>
  <si>
    <t>IRE</t>
  </si>
  <si>
    <t>DEN</t>
  </si>
  <si>
    <t>SWE</t>
  </si>
  <si>
    <t>BEL</t>
  </si>
  <si>
    <t>ITA</t>
  </si>
  <si>
    <t>NET</t>
  </si>
  <si>
    <t>ESP</t>
  </si>
  <si>
    <t>FRA</t>
  </si>
  <si>
    <t>GER</t>
  </si>
  <si>
    <t>UK</t>
  </si>
  <si>
    <t>%</t>
  </si>
  <si>
    <t>NED</t>
  </si>
  <si>
    <t>SWI</t>
  </si>
  <si>
    <t>ISR</t>
  </si>
  <si>
    <t>AUT</t>
  </si>
  <si>
    <t>NOR</t>
  </si>
  <si>
    <t>TUR</t>
  </si>
  <si>
    <t>SLN</t>
  </si>
  <si>
    <t>ICE</t>
  </si>
  <si>
    <t>Horizon 2020</t>
  </si>
  <si>
    <t>Total 2007-2013</t>
  </si>
  <si>
    <t>Year</t>
  </si>
  <si>
    <t>programme</t>
  </si>
  <si>
    <t>FP7 - ERC</t>
  </si>
  <si>
    <t>FP7 - Marie-Curie Actions</t>
  </si>
  <si>
    <t>FP 7- Other activities</t>
  </si>
  <si>
    <t>Programme</t>
  </si>
  <si>
    <t>Structural funds for R&amp;D</t>
  </si>
  <si>
    <t>Breakdown of FP7 funding received by the UK</t>
  </si>
  <si>
    <t>Beneficiaries</t>
  </si>
  <si>
    <t>H2020 - Other activities</t>
  </si>
  <si>
    <t>£bn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</si>
  <si>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HESA finance data. GDP deflator from ONS.</t>
    </r>
  </si>
  <si>
    <t>Sources:</t>
  </si>
  <si>
    <t>Sources :</t>
  </si>
  <si>
    <t>2009-10 in nominal £k</t>
  </si>
  <si>
    <t>2009-10 in 2013-14 £k</t>
  </si>
  <si>
    <t>2013-2014 £k</t>
  </si>
  <si>
    <t>Research income of UK HEIs in 2013/14 terms</t>
  </si>
  <si>
    <t xml:space="preserve">2009/10 in £k </t>
  </si>
  <si>
    <t>2013/14 £k</t>
  </si>
  <si>
    <t>TOTAL (€ billion)</t>
  </si>
  <si>
    <r>
      <rPr>
        <b/>
        <sz val="11"/>
        <color theme="1"/>
        <rFont val="Calibri"/>
        <family val="2"/>
        <scheme val="minor"/>
      </rPr>
      <t xml:space="preserve">Sources 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</si>
  <si>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Structural funds: </t>
    </r>
    <r>
      <rPr>
        <i/>
        <sz val="11"/>
        <color theme="1"/>
        <rFont val="Calibri"/>
        <family val="2"/>
        <scheme val="minor"/>
      </rPr>
      <t>EU Cohesion Funding, Available Budget 2014-2020</t>
    </r>
    <r>
      <rPr>
        <sz val="11"/>
        <color theme="1"/>
        <rFont val="Calibri"/>
        <family val="2"/>
        <scheme val="minor"/>
      </rPr>
      <t>. https://cohesiondata.ec.europa.eu/</t>
    </r>
  </si>
  <si>
    <t>ERC</t>
  </si>
  <si>
    <t>MSCAs</t>
  </si>
  <si>
    <t>EU estimated expenditure on research, development and innovation 2014-2020</t>
  </si>
  <si>
    <t>H2020 - ERC</t>
  </si>
  <si>
    <t xml:space="preserve">ERC: http://erc.europa.eu/about-erc/facts-and-figures </t>
  </si>
  <si>
    <t>MSCA: http://ec.europa.eu/research/mariecurieactions/about-msca/actions/index_en.htm</t>
  </si>
  <si>
    <t>Structural funds: EU Cohesion Funding, Available Budget 2014-2020 : https://cohesiondata.ec.europa.eu/</t>
  </si>
  <si>
    <t>Sectoral programmes: European Parliamentary Research Service (EPRS) 2015 briefing Overview of EU funds for research and innovation. http://www.europarl.europa.eu/RegData/etudes/BRIE/2015/568327/EPRS_BRI(2015)568327_EN.pdf</t>
  </si>
  <si>
    <t>Sectoral R&amp;D programmes</t>
  </si>
  <si>
    <t>H2020 - MSCA</t>
  </si>
  <si>
    <t>Structural funds for research and innovation activities</t>
  </si>
  <si>
    <t>EU expenditure on research, development and innovation in the UK 2007-2013</t>
  </si>
  <si>
    <t>European Union (includes both Framework Programmes and structural funds)</t>
  </si>
  <si>
    <t>Overseas</t>
  </si>
  <si>
    <t>Government</t>
  </si>
  <si>
    <t>Research Councils</t>
  </si>
  <si>
    <t>Higher Education Funding Councils</t>
  </si>
  <si>
    <t>Business Enterprise</t>
  </si>
  <si>
    <t>Higher Education</t>
  </si>
  <si>
    <t>Private Non-Profit</t>
  </si>
  <si>
    <t>Government departments</t>
  </si>
  <si>
    <t>Businesses</t>
  </si>
  <si>
    <t>Charities</t>
  </si>
  <si>
    <t>AUS</t>
  </si>
  <si>
    <t>SLO</t>
  </si>
  <si>
    <t>FP7 % share (2007-2013)</t>
  </si>
  <si>
    <t>GDP % share (2007-2013)</t>
  </si>
  <si>
    <t>%FP7 - %GDP</t>
  </si>
  <si>
    <r>
      <rPr>
        <b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European Commission, Seventh FP7 Monitoring Report, March 2015. https://ec.europa.eu/research/evaluations/pdf/archive/fp7_monitoring_reports/7th_fp7_monitoring_report.pdf</t>
    </r>
  </si>
  <si>
    <r>
      <t xml:space="preserve">FP7: </t>
    </r>
    <r>
      <rPr>
        <i/>
        <sz val="11"/>
        <color theme="1"/>
        <rFont val="Calibri"/>
        <family val="2"/>
        <scheme val="minor"/>
      </rPr>
      <t>European Commission, Seventh FP7 Monitoring Report, March 2015. https://ec.europa.eu/research/evaluations/pdf/archive/fp7_monitoring_reports/7th_fp7_monitoring_report.pdf</t>
    </r>
  </si>
  <si>
    <t>FP7 : European Commission, Seventh FP7 Monitoring Report, March 2015. https://ec.europa.eu/research/evaluations/pdf/archive/fp7_monitoring_reports/7th_fp7_monitoring_report.pdf</t>
  </si>
  <si>
    <t>GDP : http://ec.europa.eu/eurostat/tgm/table.do?tab=table&amp;init=1&amp;language=en&amp;pcode=tec00001&amp;plugin=1</t>
  </si>
  <si>
    <t xml:space="preserve">Other sources </t>
  </si>
  <si>
    <t>GDP %share (2007-2013)</t>
  </si>
  <si>
    <t>(FP7 + structural funds) - GDP</t>
  </si>
  <si>
    <t>€billion</t>
  </si>
  <si>
    <t>£ billion</t>
  </si>
  <si>
    <t>€ billion</t>
  </si>
  <si>
    <t>Research, development and innovation activities</t>
  </si>
  <si>
    <t xml:space="preserve">All other </t>
  </si>
  <si>
    <r>
      <t>Total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</si>
  <si>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UK indicative contribution to EU R&amp;D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</si>
  <si>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£/€ exchange rate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</si>
  <si>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2.ONS SET statistics. http://www.ons.gov.uk/ons/rel/rdit1/science--engineering-and-technology-statistics/2013/stb-set-2013.html </t>
  </si>
  <si>
    <r>
      <rPr>
        <b/>
        <i/>
        <sz val="11"/>
        <color theme="1"/>
        <rFont val="Calibri"/>
        <family val="2"/>
        <scheme val="minor"/>
      </rPr>
      <t>Exchange rates:</t>
    </r>
    <r>
      <rPr>
        <i/>
        <sz val="11"/>
        <color theme="1"/>
        <rFont val="Calibri"/>
        <family val="2"/>
        <scheme val="minor"/>
      </rPr>
      <t xml:space="preserve"> </t>
    </r>
  </si>
  <si>
    <t xml:space="preserve">3.http://www.ukforex.co.uk/forex-tools/historical-rate-tools/yearly-average-rates </t>
  </si>
  <si>
    <r>
      <rPr>
        <i/>
        <sz val="11"/>
        <color theme="1"/>
        <rFont val="Calibri"/>
        <family val="2"/>
        <scheme val="minor"/>
      </rPr>
      <t>1.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http://ec.europa.eu/budget/figures/2007-2013/index_en.cfm</t>
    </r>
  </si>
  <si>
    <t>4. Seventh FP7 Monitoring Report, 2013. https://ec.europa.eu/research/evaluations/pdf/archive/fp7_monitoring_reports/7th_fp7_monitoring_report.pdf</t>
  </si>
  <si>
    <t>5. EU Cohesion Funding, Available Budget 2014-2020. https://cohesiondata.ec.europa.eu/</t>
  </si>
  <si>
    <r>
      <t>FP7</t>
    </r>
    <r>
      <rPr>
        <vertAlign val="superscript"/>
        <sz val="11"/>
        <color theme="1"/>
        <rFont val="Calibri"/>
        <family val="2"/>
        <scheme val="minor"/>
      </rPr>
      <t>4</t>
    </r>
  </si>
  <si>
    <r>
      <t>Structural funds for research and innovation activities</t>
    </r>
    <r>
      <rPr>
        <vertAlign val="superscript"/>
        <sz val="11"/>
        <color theme="1"/>
        <rFont val="Calibri"/>
        <family val="2"/>
        <scheme val="minor"/>
      </rPr>
      <t>5</t>
    </r>
  </si>
  <si>
    <t>Stuctural Funds for research and innovation activities (€ billion)</t>
  </si>
  <si>
    <t>FP7 (€ billion)</t>
  </si>
  <si>
    <t>Structural funds: EU Cohesion Funding, Available Budget 2014-2020. https://cohesiondata.ec.europa.eu/</t>
  </si>
  <si>
    <r>
      <rPr>
        <i/>
        <sz val="11"/>
        <color theme="1"/>
        <rFont val="Calibri"/>
        <family val="2"/>
        <scheme val="minor"/>
      </rPr>
      <t>ERC :  ERC funding activities 2007-2013 Key facts, patterns and trends (Table A8.02, page 101)</t>
    </r>
    <r>
      <rPr>
        <sz val="11"/>
        <color theme="1"/>
        <rFont val="Calibri"/>
        <family val="2"/>
        <scheme val="minor"/>
      </rPr>
      <t>. http://erc.europa.eu/sites/default/files/publication/files/ERC_funding_activities_2007_2013.pdf</t>
    </r>
  </si>
  <si>
    <t>MSCA : FP7-PEOPLE Marie Curie Actions Country fact sheets. http://ec.europa.eu/research/mariecurieactions/funded-projects/statistics/index_en.htm</t>
  </si>
  <si>
    <t xml:space="preserve">2. http://www.ukforex.co.uk/forex-tools/historical-rate-tools/yearly-average-rates </t>
  </si>
  <si>
    <t>3. European Commission, Seventh FP7 Monitoring Report, March 2015. https://ec.europa.eu/research/evaluations/pdf/archive/fp7_monitoring_reports/7th_fp7_monitoring_report.pdf</t>
  </si>
  <si>
    <t>1. ONS GERD data. http://www.ons.gov.uk/ons/rel/rdit1/gross-domestic-expenditure-on-research-and-development/2013/stb-gerd-2013.html</t>
  </si>
  <si>
    <r>
      <t>Sector funding R&amp;D in the UK (current £million)</t>
    </r>
    <r>
      <rPr>
        <b/>
        <vertAlign val="superscript"/>
        <sz val="11"/>
        <rFont val="Calibri"/>
        <family val="2"/>
        <scheme val="minor"/>
      </rPr>
      <t>1</t>
    </r>
  </si>
  <si>
    <r>
      <t>Sector funding R&amp;D in the UK (current €million)</t>
    </r>
    <r>
      <rPr>
        <b/>
        <vertAlign val="superscript"/>
        <sz val="11"/>
        <rFont val="Calibri"/>
        <family val="2"/>
        <scheme val="minor"/>
      </rPr>
      <t>1</t>
    </r>
  </si>
  <si>
    <r>
      <t>Sector funding R&amp;D in the UK (current € million)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</si>
  <si>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FP7 funding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</si>
  <si>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Exchange rate £ to €</t>
    </r>
    <r>
      <rPr>
        <vertAlign val="superscript"/>
        <sz val="11"/>
        <color theme="1"/>
        <rFont val="Calibri"/>
        <family val="2"/>
        <scheme val="minor"/>
      </rPr>
      <t>2</t>
    </r>
  </si>
  <si>
    <t>FP7 + structural funds %share (2007-2013)</t>
  </si>
  <si>
    <t>UK contribution to the EU (total €77.7 billion)</t>
  </si>
  <si>
    <t>EU funding to the UK (total €47.5 billion)</t>
  </si>
  <si>
    <t>Distribution of European Research Council (ERC) and Marie Sklodowska-Curie Actions (MSCAs) funding. 2007-2013 (€ million)</t>
  </si>
  <si>
    <t xml:space="preserve">UK expenditure on research and development by source of funding. 2007 – 2013 </t>
  </si>
  <si>
    <t xml:space="preserve">Difference between the percentage proportion of FP7 funding received and the percentage proportion of GDP for each EU Member State. 2007 –2013. </t>
  </si>
  <si>
    <t>Flow of funds between the UK and EU 2007 – 2013 (€ billion).</t>
  </si>
  <si>
    <t>Sources of EU funding to UK research, development and innovation. 2007 – 2013.</t>
  </si>
  <si>
    <t>Distribution of EU expenditure on research, development and innovation (Framework Programme 7 and structural funds)  in EU-28 countries. 2007 – 2013 (€ billion).</t>
  </si>
  <si>
    <t>Difference between the percentage proportion of EU funding on for research, development and innovation (Framework Programme 7 and structural funds) received and the percentage proportion of GDP for each EU Member State. 2007 – 2013.</t>
  </si>
  <si>
    <t xml:space="preserve">Research income of UK Universities. 2013/14 (all figures adjusted to 2013/14 £ for comparison). </t>
  </si>
  <si>
    <t>% change (2009/10 to 2013/14)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</si>
</sst>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164" formatCode="&quot;£&quot;#,##0"/>
    <numFmt numFmtId="165" formatCode="###0_);\(###0\);0_;"/>
    <numFmt numFmtId="166" formatCode="#,##0.00_ ;\-#,##0.00\ "/>
    <numFmt numFmtId="167" formatCode="0.0"/>
    <numFmt numFmtId="168" formatCode="&quot;£&quot;#,##0.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utura CondensedLight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31">
    <xf numFmtId="0" fontId="0" fillId="0" borderId="0" xfId="0"/>
    <xf numFmtId="0" fontId="1" fillId="0" borderId="0" xfId="0" applyFont="1"/>
    <xf numFmtId="1" fontId="4" fillId="0" borderId="0" xfId="3" applyNumberFormat="1" applyFont="1" applyFill="1" applyBorder="1" applyAlignment="1">
      <alignment vertical="top" wrapText="1"/>
    </xf>
    <xf numFmtId="0" fontId="5" fillId="0" borderId="0" xfId="3" applyFont="1" applyBorder="1"/>
    <xf numFmtId="0" fontId="5" fillId="0" borderId="0" xfId="0" applyFont="1" applyBorder="1"/>
    <xf numFmtId="164" fontId="5" fillId="0" borderId="0" xfId="0" applyNumberFormat="1" applyFont="1" applyFill="1" applyBorder="1"/>
    <xf numFmtId="0" fontId="5" fillId="0" borderId="0" xfId="0" applyFont="1"/>
    <xf numFmtId="1" fontId="4" fillId="0" borderId="0" xfId="3" applyNumberFormat="1" applyFont="1" applyFill="1" applyBorder="1" applyAlignment="1">
      <alignment horizontal="left"/>
    </xf>
    <xf numFmtId="49" fontId="4" fillId="0" borderId="1" xfId="3" applyNumberFormat="1" applyFont="1" applyBorder="1" applyAlignment="1">
      <alignment wrapText="1"/>
    </xf>
    <xf numFmtId="49" fontId="4" fillId="0" borderId="1" xfId="3" applyNumberFormat="1" applyFont="1" applyBorder="1" applyAlignment="1">
      <alignment horizontal="right" wrapText="1"/>
    </xf>
    <xf numFmtId="49" fontId="4" fillId="0" borderId="2" xfId="3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wrapText="1"/>
    </xf>
    <xf numFmtId="44" fontId="4" fillId="0" borderId="1" xfId="1" applyFont="1" applyFill="1" applyBorder="1" applyAlignment="1">
      <alignment wrapText="1"/>
    </xf>
    <xf numFmtId="164" fontId="4" fillId="0" borderId="3" xfId="1" applyNumberFormat="1" applyFont="1" applyFill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44" fontId="4" fillId="0" borderId="3" xfId="1" applyFont="1" applyBorder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3" applyFont="1" applyBorder="1" applyAlignment="1">
      <alignment horizontal="left" indent="2"/>
    </xf>
    <xf numFmtId="164" fontId="5" fillId="0" borderId="4" xfId="3" applyNumberFormat="1" applyFont="1" applyBorder="1" applyProtection="1">
      <protection locked="0"/>
    </xf>
    <xf numFmtId="164" fontId="5" fillId="0" borderId="5" xfId="3" applyNumberFormat="1" applyFont="1" applyBorder="1" applyProtection="1">
      <protection locked="0"/>
    </xf>
    <xf numFmtId="164" fontId="5" fillId="0" borderId="6" xfId="3" applyNumberFormat="1" applyFont="1" applyBorder="1" applyProtection="1">
      <protection locked="0"/>
    </xf>
    <xf numFmtId="10" fontId="5" fillId="0" borderId="4" xfId="1" applyNumberFormat="1" applyFont="1" applyBorder="1"/>
    <xf numFmtId="164" fontId="5" fillId="0" borderId="7" xfId="1" applyNumberFormat="1" applyFont="1" applyFill="1" applyBorder="1"/>
    <xf numFmtId="165" fontId="5" fillId="0" borderId="4" xfId="3" applyNumberFormat="1" applyFont="1" applyBorder="1" applyProtection="1">
      <protection locked="0"/>
    </xf>
    <xf numFmtId="44" fontId="5" fillId="0" borderId="7" xfId="1" applyFont="1" applyBorder="1"/>
    <xf numFmtId="0" fontId="5" fillId="0" borderId="0" xfId="3" applyFont="1" applyBorder="1" applyAlignment="1"/>
    <xf numFmtId="164" fontId="5" fillId="0" borderId="8" xfId="3" applyNumberFormat="1" applyFont="1" applyBorder="1" applyProtection="1">
      <protection locked="0"/>
    </xf>
    <xf numFmtId="164" fontId="5" fillId="0" borderId="9" xfId="3" applyNumberFormat="1" applyFont="1" applyBorder="1" applyProtection="1">
      <protection locked="0"/>
    </xf>
    <xf numFmtId="10" fontId="5" fillId="0" borderId="8" xfId="1" applyNumberFormat="1" applyFont="1" applyBorder="1"/>
    <xf numFmtId="164" fontId="5" fillId="0" borderId="10" xfId="1" applyNumberFormat="1" applyFont="1" applyFill="1" applyBorder="1"/>
    <xf numFmtId="165" fontId="5" fillId="0" borderId="8" xfId="3" applyNumberFormat="1" applyFont="1" applyBorder="1" applyProtection="1">
      <protection locked="0"/>
    </xf>
    <xf numFmtId="44" fontId="5" fillId="0" borderId="11" xfId="1" applyFont="1" applyBorder="1"/>
    <xf numFmtId="1" fontId="5" fillId="0" borderId="12" xfId="3" applyNumberFormat="1" applyFont="1" applyFill="1" applyBorder="1" applyAlignment="1">
      <alignment horizontal="left" wrapText="1"/>
    </xf>
    <xf numFmtId="164" fontId="5" fillId="0" borderId="13" xfId="3" applyNumberFormat="1" applyFont="1" applyBorder="1" applyProtection="1">
      <protection locked="0"/>
    </xf>
    <xf numFmtId="164" fontId="5" fillId="0" borderId="14" xfId="3" applyNumberFormat="1" applyFont="1" applyBorder="1" applyProtection="1">
      <protection locked="0"/>
    </xf>
    <xf numFmtId="164" fontId="5" fillId="0" borderId="12" xfId="3" applyNumberFormat="1" applyFont="1" applyBorder="1" applyProtection="1">
      <protection locked="0"/>
    </xf>
    <xf numFmtId="10" fontId="5" fillId="0" borderId="12" xfId="1" applyNumberFormat="1" applyFont="1" applyBorder="1"/>
    <xf numFmtId="164" fontId="5" fillId="0" borderId="15" xfId="1" applyNumberFormat="1" applyFont="1" applyFill="1" applyBorder="1"/>
    <xf numFmtId="0" fontId="5" fillId="0" borderId="5" xfId="0" applyFont="1" applyBorder="1"/>
    <xf numFmtId="0" fontId="4" fillId="0" borderId="0" xfId="0" applyFont="1"/>
    <xf numFmtId="1" fontId="5" fillId="0" borderId="6" xfId="3" applyNumberFormat="1" applyFont="1" applyFill="1" applyBorder="1" applyAlignment="1">
      <alignment horizontal="left" wrapText="1" indent="1"/>
    </xf>
    <xf numFmtId="164" fontId="5" fillId="0" borderId="0" xfId="3" applyNumberFormat="1" applyFont="1" applyBorder="1" applyProtection="1">
      <protection locked="0"/>
    </xf>
    <xf numFmtId="10" fontId="5" fillId="0" borderId="6" xfId="1" applyNumberFormat="1" applyFont="1" applyBorder="1"/>
    <xf numFmtId="10" fontId="5" fillId="0" borderId="6" xfId="2" applyNumberFormat="1" applyFont="1" applyBorder="1" applyProtection="1">
      <protection locked="0"/>
    </xf>
    <xf numFmtId="10" fontId="5" fillId="0" borderId="0" xfId="2" applyNumberFormat="1" applyFont="1" applyBorder="1"/>
    <xf numFmtId="166" fontId="5" fillId="0" borderId="10" xfId="1" applyNumberFormat="1" applyFont="1" applyBorder="1"/>
    <xf numFmtId="1" fontId="5" fillId="0" borderId="0" xfId="3" applyNumberFormat="1" applyFont="1" applyFill="1" applyBorder="1" applyAlignment="1">
      <alignment horizontal="left" wrapText="1" indent="1"/>
    </xf>
    <xf numFmtId="44" fontId="5" fillId="0" borderId="10" xfId="1" applyFont="1" applyBorder="1"/>
    <xf numFmtId="1" fontId="4" fillId="0" borderId="8" xfId="3" applyNumberFormat="1" applyFont="1" applyFill="1" applyBorder="1" applyAlignment="1">
      <alignment horizontal="left"/>
    </xf>
    <xf numFmtId="165" fontId="5" fillId="0" borderId="6" xfId="3" applyNumberFormat="1" applyFont="1" applyBorder="1" applyProtection="1">
      <protection locked="0"/>
    </xf>
    <xf numFmtId="0" fontId="5" fillId="0" borderId="0" xfId="3" applyFont="1"/>
    <xf numFmtId="165" fontId="5" fillId="0" borderId="0" xfId="3" applyNumberFormat="1" applyFont="1"/>
    <xf numFmtId="164" fontId="5" fillId="0" borderId="0" xfId="0" applyNumberFormat="1" applyFont="1" applyFill="1"/>
    <xf numFmtId="10" fontId="5" fillId="0" borderId="0" xfId="2" applyNumberFormat="1" applyFont="1"/>
    <xf numFmtId="0" fontId="4" fillId="0" borderId="0" xfId="3" applyFont="1"/>
    <xf numFmtId="0" fontId="0" fillId="0" borderId="16" xfId="0" applyBorder="1"/>
    <xf numFmtId="0" fontId="0" fillId="0" borderId="16" xfId="0" applyFill="1" applyBorder="1"/>
    <xf numFmtId="3" fontId="0" fillId="2" borderId="0" xfId="0" applyNumberFormat="1" applyFill="1"/>
    <xf numFmtId="0" fontId="6" fillId="0" borderId="0" xfId="0" applyFont="1" applyBorder="1"/>
    <xf numFmtId="0" fontId="0" fillId="0" borderId="23" xfId="0" applyBorder="1"/>
    <xf numFmtId="0" fontId="0" fillId="0" borderId="19" xfId="0" applyBorder="1"/>
    <xf numFmtId="0" fontId="0" fillId="0" borderId="18" xfId="0" applyBorder="1"/>
    <xf numFmtId="0" fontId="0" fillId="0" borderId="22" xfId="0" applyBorder="1"/>
    <xf numFmtId="0" fontId="0" fillId="0" borderId="28" xfId="0" applyBorder="1"/>
    <xf numFmtId="0" fontId="0" fillId="0" borderId="29" xfId="0" applyBorder="1"/>
    <xf numFmtId="0" fontId="0" fillId="0" borderId="7" xfId="0" applyBorder="1"/>
    <xf numFmtId="167" fontId="0" fillId="0" borderId="10" xfId="0" applyNumberFormat="1" applyBorder="1"/>
    <xf numFmtId="0" fontId="0" fillId="0" borderId="37" xfId="0" applyBorder="1"/>
    <xf numFmtId="0" fontId="0" fillId="0" borderId="38" xfId="0" applyBorder="1"/>
    <xf numFmtId="0" fontId="0" fillId="0" borderId="36" xfId="0" applyBorder="1"/>
    <xf numFmtId="0" fontId="0" fillId="0" borderId="3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2" fontId="0" fillId="0" borderId="24" xfId="0" applyNumberFormat="1" applyBorder="1"/>
    <xf numFmtId="0" fontId="1" fillId="0" borderId="46" xfId="0" applyFont="1" applyBorder="1"/>
    <xf numFmtId="0" fontId="1" fillId="0" borderId="22" xfId="0" applyFont="1" applyBorder="1"/>
    <xf numFmtId="0" fontId="0" fillId="0" borderId="22" xfId="0" applyFill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1" fillId="0" borderId="1" xfId="0" applyFont="1" applyBorder="1"/>
    <xf numFmtId="0" fontId="0" fillId="0" borderId="36" xfId="0" applyFill="1" applyBorder="1"/>
    <xf numFmtId="0" fontId="0" fillId="0" borderId="16" xfId="0" applyFill="1" applyBorder="1" applyAlignment="1">
      <alignment horizontal="right"/>
    </xf>
    <xf numFmtId="0" fontId="0" fillId="0" borderId="3" xfId="0" applyFill="1" applyBorder="1"/>
    <xf numFmtId="0" fontId="0" fillId="0" borderId="28" xfId="0" applyFill="1" applyBorder="1"/>
    <xf numFmtId="0" fontId="0" fillId="0" borderId="39" xfId="0" applyFill="1" applyBorder="1"/>
    <xf numFmtId="0" fontId="0" fillId="0" borderId="29" xfId="0" applyFill="1" applyBorder="1"/>
    <xf numFmtId="0" fontId="0" fillId="0" borderId="40" xfId="0" applyFill="1" applyBorder="1"/>
    <xf numFmtId="0" fontId="0" fillId="0" borderId="42" xfId="0" applyFill="1" applyBorder="1"/>
    <xf numFmtId="0" fontId="0" fillId="0" borderId="41" xfId="0" applyFill="1" applyBorder="1"/>
    <xf numFmtId="0" fontId="0" fillId="0" borderId="11" xfId="0" applyFill="1" applyBorder="1"/>
    <xf numFmtId="0" fontId="9" fillId="0" borderId="0" xfId="4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2" xfId="0" applyFont="1" applyBorder="1"/>
    <xf numFmtId="0" fontId="0" fillId="0" borderId="34" xfId="0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15" xfId="0" applyFont="1" applyFill="1" applyBorder="1"/>
    <xf numFmtId="0" fontId="0" fillId="0" borderId="33" xfId="0" applyFont="1" applyFill="1" applyBorder="1"/>
    <xf numFmtId="0" fontId="1" fillId="0" borderId="3" xfId="0" applyFont="1" applyBorder="1"/>
    <xf numFmtId="0" fontId="0" fillId="0" borderId="19" xfId="0" applyFill="1" applyBorder="1"/>
    <xf numFmtId="0" fontId="0" fillId="0" borderId="18" xfId="0" applyFill="1" applyBorder="1"/>
    <xf numFmtId="0" fontId="6" fillId="0" borderId="0" xfId="0" applyFont="1"/>
    <xf numFmtId="167" fontId="0" fillId="0" borderId="10" xfId="0" applyNumberFormat="1" applyFill="1" applyBorder="1"/>
    <xf numFmtId="164" fontId="5" fillId="0" borderId="20" xfId="3" applyNumberFormat="1" applyFont="1" applyBorder="1" applyProtection="1">
      <protection locked="0"/>
    </xf>
    <xf numFmtId="0" fontId="0" fillId="0" borderId="25" xfId="0" applyFont="1" applyBorder="1"/>
    <xf numFmtId="0" fontId="1" fillId="0" borderId="12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0" xfId="0" applyFont="1" applyFill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36" xfId="0" applyNumberFormat="1" applyFont="1" applyBorder="1"/>
    <xf numFmtId="1" fontId="0" fillId="0" borderId="38" xfId="0" applyNumberFormat="1" applyBorder="1"/>
    <xf numFmtId="1" fontId="0" fillId="0" borderId="36" xfId="0" applyNumberFormat="1" applyBorder="1"/>
    <xf numFmtId="1" fontId="0" fillId="0" borderId="37" xfId="0" applyNumberFormat="1" applyBorder="1"/>
    <xf numFmtId="2" fontId="0" fillId="0" borderId="38" xfId="0" applyNumberFormat="1" applyBorder="1"/>
    <xf numFmtId="2" fontId="0" fillId="0" borderId="36" xfId="0" applyNumberFormat="1" applyBorder="1"/>
    <xf numFmtId="0" fontId="1" fillId="0" borderId="38" xfId="0" applyFont="1" applyBorder="1"/>
    <xf numFmtId="0" fontId="1" fillId="0" borderId="36" xfId="0" applyFont="1" applyBorder="1"/>
    <xf numFmtId="0" fontId="7" fillId="0" borderId="0" xfId="0" applyFont="1" applyFill="1" applyBorder="1"/>
    <xf numFmtId="164" fontId="5" fillId="0" borderId="0" xfId="0" applyNumberFormat="1" applyFont="1"/>
    <xf numFmtId="0" fontId="1" fillId="0" borderId="2" xfId="0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7" fillId="0" borderId="0" xfId="0" applyFont="1"/>
    <xf numFmtId="167" fontId="0" fillId="0" borderId="0" xfId="0" applyNumberFormat="1" applyFill="1" applyBorder="1"/>
    <xf numFmtId="167" fontId="0" fillId="0" borderId="0" xfId="0" applyNumberFormat="1" applyBorder="1"/>
    <xf numFmtId="0" fontId="0" fillId="0" borderId="2" xfId="0" applyBorder="1"/>
    <xf numFmtId="0" fontId="1" fillId="0" borderId="11" xfId="0" applyFont="1" applyBorder="1"/>
    <xf numFmtId="167" fontId="1" fillId="0" borderId="2" xfId="0" applyNumberFormat="1" applyFont="1" applyBorder="1"/>
    <xf numFmtId="167" fontId="1" fillId="0" borderId="3" xfId="0" applyNumberFormat="1" applyFont="1" applyBorder="1"/>
    <xf numFmtId="0" fontId="7" fillId="0" borderId="0" xfId="0" applyFont="1" applyAlignment="1">
      <alignment horizontal="left"/>
    </xf>
    <xf numFmtId="0" fontId="11" fillId="0" borderId="0" xfId="0" applyFont="1" applyBorder="1"/>
    <xf numFmtId="0" fontId="0" fillId="0" borderId="51" xfId="0" applyBorder="1"/>
    <xf numFmtId="0" fontId="0" fillId="0" borderId="18" xfId="0" applyFill="1" applyBorder="1" applyAlignment="1">
      <alignment horizontal="right"/>
    </xf>
    <xf numFmtId="2" fontId="0" fillId="0" borderId="53" xfId="0" applyNumberFormat="1" applyBorder="1"/>
    <xf numFmtId="2" fontId="1" fillId="0" borderId="3" xfId="0" applyNumberFormat="1" applyFont="1" applyFill="1" applyBorder="1"/>
    <xf numFmtId="0" fontId="0" fillId="0" borderId="2" xfId="0" applyFill="1" applyBorder="1"/>
    <xf numFmtId="3" fontId="1" fillId="0" borderId="0" xfId="0" applyNumberFormat="1" applyFont="1" applyBorder="1"/>
    <xf numFmtId="3" fontId="0" fillId="0" borderId="0" xfId="0" applyNumberFormat="1" applyFont="1" applyBorder="1"/>
    <xf numFmtId="3" fontId="1" fillId="0" borderId="28" xfId="0" applyNumberFormat="1" applyFont="1" applyBorder="1"/>
    <xf numFmtId="3" fontId="0" fillId="0" borderId="29" xfId="0" applyNumberFormat="1" applyFont="1" applyBorder="1"/>
    <xf numFmtId="3" fontId="1" fillId="0" borderId="10" xfId="0" applyNumberFormat="1" applyFont="1" applyBorder="1"/>
    <xf numFmtId="0" fontId="0" fillId="3" borderId="27" xfId="0" applyFont="1" applyFill="1" applyBorder="1"/>
    <xf numFmtId="0" fontId="0" fillId="3" borderId="52" xfId="0" applyFont="1" applyFill="1" applyBorder="1"/>
    <xf numFmtId="0" fontId="0" fillId="3" borderId="26" xfId="0" applyFont="1" applyFill="1" applyBorder="1"/>
    <xf numFmtId="3" fontId="0" fillId="3" borderId="17" xfId="0" applyNumberFormat="1" applyFont="1" applyFill="1" applyBorder="1"/>
    <xf numFmtId="3" fontId="0" fillId="3" borderId="16" xfId="0" applyNumberFormat="1" applyFont="1" applyFill="1" applyBorder="1"/>
    <xf numFmtId="3" fontId="0" fillId="3" borderId="17" xfId="0" applyNumberFormat="1" applyFont="1" applyFill="1" applyBorder="1" applyAlignment="1">
      <alignment horizontal="right"/>
    </xf>
    <xf numFmtId="3" fontId="0" fillId="3" borderId="16" xfId="0" applyNumberFormat="1" applyFont="1" applyFill="1" applyBorder="1" applyAlignment="1">
      <alignment horizontal="right"/>
    </xf>
    <xf numFmtId="0" fontId="0" fillId="3" borderId="9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right"/>
    </xf>
    <xf numFmtId="0" fontId="0" fillId="3" borderId="9" xfId="0" applyFont="1" applyFill="1" applyBorder="1"/>
    <xf numFmtId="49" fontId="0" fillId="0" borderId="22" xfId="0" applyNumberFormat="1" applyFont="1" applyBorder="1" applyAlignment="1">
      <alignment wrapText="1"/>
    </xf>
    <xf numFmtId="0" fontId="0" fillId="0" borderId="28" xfId="0" applyFont="1" applyBorder="1"/>
    <xf numFmtId="0" fontId="0" fillId="0" borderId="29" xfId="0" applyFont="1" applyBorder="1"/>
    <xf numFmtId="49" fontId="0" fillId="0" borderId="0" xfId="0" applyNumberFormat="1" applyFont="1" applyBorder="1" applyAlignment="1">
      <alignment wrapText="1"/>
    </xf>
    <xf numFmtId="0" fontId="0" fillId="3" borderId="30" xfId="0" applyFont="1" applyFill="1" applyBorder="1"/>
    <xf numFmtId="3" fontId="0" fillId="3" borderId="32" xfId="0" applyNumberFormat="1" applyFont="1" applyFill="1" applyBorder="1" applyAlignment="1">
      <alignment horizontal="right"/>
    </xf>
    <xf numFmtId="3" fontId="0" fillId="0" borderId="35" xfId="0" applyNumberFormat="1" applyFont="1" applyBorder="1"/>
    <xf numFmtId="3" fontId="0" fillId="3" borderId="0" xfId="0" applyNumberFormat="1" applyFont="1" applyFill="1" applyBorder="1" applyAlignment="1">
      <alignment horizontal="right"/>
    </xf>
    <xf numFmtId="3" fontId="0" fillId="0" borderId="10" xfId="0" applyNumberFormat="1" applyFont="1" applyBorder="1"/>
    <xf numFmtId="0" fontId="0" fillId="0" borderId="9" xfId="0" applyFont="1" applyBorder="1"/>
    <xf numFmtId="3" fontId="0" fillId="0" borderId="11" xfId="0" applyNumberFormat="1" applyFont="1" applyBorder="1"/>
    <xf numFmtId="0" fontId="7" fillId="0" borderId="0" xfId="0" applyFont="1" applyBorder="1"/>
    <xf numFmtId="3" fontId="0" fillId="2" borderId="0" xfId="0" applyNumberFormat="1" applyFont="1" applyFill="1"/>
    <xf numFmtId="0" fontId="12" fillId="3" borderId="22" xfId="0" applyFont="1" applyFill="1" applyBorder="1"/>
    <xf numFmtId="0" fontId="12" fillId="3" borderId="28" xfId="0" applyFont="1" applyFill="1" applyBorder="1" applyAlignment="1">
      <alignment horizontal="left"/>
    </xf>
    <xf numFmtId="3" fontId="12" fillId="3" borderId="21" xfId="0" applyNumberFormat="1" applyFont="1" applyFill="1" applyBorder="1" applyAlignment="1">
      <alignment horizontal="right"/>
    </xf>
    <xf numFmtId="3" fontId="12" fillId="3" borderId="19" xfId="0" applyNumberFormat="1" applyFont="1" applyFill="1" applyBorder="1" applyAlignment="1">
      <alignment horizontal="right"/>
    </xf>
    <xf numFmtId="3" fontId="12" fillId="3" borderId="19" xfId="0" applyNumberFormat="1" applyFont="1" applyFill="1" applyBorder="1"/>
    <xf numFmtId="0" fontId="13" fillId="3" borderId="29" xfId="0" applyFont="1" applyFill="1" applyBorder="1" applyAlignment="1">
      <alignment horizontal="left"/>
    </xf>
    <xf numFmtId="3" fontId="13" fillId="3" borderId="16" xfId="0" applyNumberFormat="1" applyFont="1" applyFill="1" applyBorder="1" applyAlignment="1">
      <alignment horizontal="right"/>
    </xf>
    <xf numFmtId="0" fontId="13" fillId="3" borderId="35" xfId="0" applyFont="1" applyFill="1" applyBorder="1" applyAlignment="1">
      <alignment horizontal="left"/>
    </xf>
    <xf numFmtId="0" fontId="12" fillId="3" borderId="34" xfId="0" applyFont="1" applyFill="1" applyBorder="1" applyAlignment="1">
      <alignment horizontal="left"/>
    </xf>
    <xf numFmtId="3" fontId="12" fillId="3" borderId="21" xfId="0" applyNumberFormat="1" applyFont="1" applyFill="1" applyBorder="1"/>
    <xf numFmtId="3" fontId="12" fillId="3" borderId="31" xfId="0" applyNumberFormat="1" applyFont="1" applyFill="1" applyBorder="1"/>
    <xf numFmtId="3" fontId="13" fillId="3" borderId="17" xfId="0" applyNumberFormat="1" applyFont="1" applyFill="1" applyBorder="1"/>
    <xf numFmtId="3" fontId="13" fillId="3" borderId="16" xfId="0" applyNumberFormat="1" applyFont="1" applyFill="1" applyBorder="1"/>
    <xf numFmtId="3" fontId="13" fillId="3" borderId="32" xfId="0" applyNumberFormat="1" applyFont="1" applyFill="1" applyBorder="1"/>
    <xf numFmtId="0" fontId="13" fillId="3" borderId="0" xfId="0" applyFont="1" applyFill="1" applyBorder="1" applyAlignment="1">
      <alignment horizontal="left"/>
    </xf>
    <xf numFmtId="0" fontId="0" fillId="0" borderId="38" xfId="0" applyFont="1" applyBorder="1"/>
    <xf numFmtId="0" fontId="0" fillId="0" borderId="2" xfId="0" applyFont="1" applyBorder="1"/>
    <xf numFmtId="0" fontId="5" fillId="0" borderId="38" xfId="0" applyFont="1" applyBorder="1"/>
    <xf numFmtId="0" fontId="5" fillId="0" borderId="37" xfId="0" applyFont="1" applyBorder="1"/>
    <xf numFmtId="0" fontId="4" fillId="0" borderId="22" xfId="3" applyFont="1" applyBorder="1"/>
    <xf numFmtId="0" fontId="5" fillId="0" borderId="1" xfId="3" applyFont="1" applyBorder="1" applyAlignment="1"/>
    <xf numFmtId="164" fontId="4" fillId="0" borderId="1" xfId="3" applyNumberFormat="1" applyFont="1" applyBorder="1" applyProtection="1">
      <protection locked="0"/>
    </xf>
    <xf numFmtId="164" fontId="4" fillId="0" borderId="2" xfId="3" applyNumberFormat="1" applyFont="1" applyBorder="1" applyProtection="1">
      <protection locked="0"/>
    </xf>
    <xf numFmtId="164" fontId="5" fillId="0" borderId="2" xfId="3" applyNumberFormat="1" applyFont="1" applyBorder="1" applyProtection="1">
      <protection locked="0"/>
    </xf>
    <xf numFmtId="10" fontId="5" fillId="0" borderId="1" xfId="1" applyNumberFormat="1" applyFont="1" applyBorder="1"/>
    <xf numFmtId="164" fontId="5" fillId="0" borderId="3" xfId="1" applyNumberFormat="1" applyFont="1" applyFill="1" applyBorder="1"/>
    <xf numFmtId="165" fontId="4" fillId="0" borderId="1" xfId="3" applyNumberFormat="1" applyFont="1" applyBorder="1" applyProtection="1">
      <protection locked="0"/>
    </xf>
    <xf numFmtId="165" fontId="4" fillId="0" borderId="2" xfId="3" applyNumberFormat="1" applyFont="1" applyBorder="1" applyProtection="1">
      <protection locked="0"/>
    </xf>
    <xf numFmtId="44" fontId="4" fillId="0" borderId="3" xfId="1" applyFont="1" applyBorder="1"/>
    <xf numFmtId="0" fontId="5" fillId="0" borderId="1" xfId="3" applyFont="1" applyBorder="1"/>
    <xf numFmtId="164" fontId="4" fillId="0" borderId="1" xfId="3" applyNumberFormat="1" applyFont="1" applyBorder="1"/>
    <xf numFmtId="164" fontId="4" fillId="0" borderId="2" xfId="3" applyNumberFormat="1" applyFont="1" applyBorder="1"/>
    <xf numFmtId="165" fontId="4" fillId="0" borderId="1" xfId="3" applyNumberFormat="1" applyFont="1" applyBorder="1"/>
    <xf numFmtId="165" fontId="4" fillId="0" borderId="2" xfId="3" applyNumberFormat="1" applyFont="1" applyBorder="1"/>
    <xf numFmtId="0" fontId="5" fillId="0" borderId="2" xfId="3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22" xfId="0" applyFont="1" applyBorder="1"/>
    <xf numFmtId="164" fontId="5" fillId="0" borderId="6" xfId="3" applyNumberFormat="1" applyFont="1" applyBorder="1"/>
    <xf numFmtId="168" fontId="5" fillId="0" borderId="10" xfId="3" applyNumberFormat="1" applyFont="1" applyBorder="1"/>
    <xf numFmtId="164" fontId="5" fillId="0" borderId="6" xfId="0" applyNumberFormat="1" applyFont="1" applyBorder="1"/>
    <xf numFmtId="164" fontId="5" fillId="0" borderId="1" xfId="0" applyNumberFormat="1" applyFont="1" applyBorder="1"/>
    <xf numFmtId="4" fontId="5" fillId="0" borderId="3" xfId="0" applyNumberFormat="1" applyFont="1" applyBorder="1"/>
    <xf numFmtId="0" fontId="5" fillId="0" borderId="1" xfId="0" applyNumberFormat="1" applyFont="1" applyFill="1" applyBorder="1"/>
    <xf numFmtId="4" fontId="5" fillId="0" borderId="0" xfId="3" applyNumberFormat="1" applyFont="1" applyBorder="1"/>
    <xf numFmtId="4" fontId="5" fillId="0" borderId="2" xfId="3" applyNumberFormat="1" applyFont="1" applyBorder="1"/>
    <xf numFmtId="164" fontId="5" fillId="0" borderId="4" xfId="3" applyNumberFormat="1" applyFont="1" applyBorder="1"/>
    <xf numFmtId="4" fontId="5" fillId="0" borderId="5" xfId="3" applyNumberFormat="1" applyFont="1" applyBorder="1"/>
    <xf numFmtId="164" fontId="5" fillId="0" borderId="8" xfId="0" applyNumberFormat="1" applyFont="1" applyBorder="1"/>
    <xf numFmtId="4" fontId="5" fillId="0" borderId="9" xfId="3" applyNumberFormat="1" applyFont="1" applyBorder="1"/>
    <xf numFmtId="1" fontId="16" fillId="0" borderId="37" xfId="0" applyNumberFormat="1" applyFont="1" applyBorder="1"/>
    <xf numFmtId="2" fontId="0" fillId="0" borderId="0" xfId="0" applyNumberFormat="1"/>
    <xf numFmtId="1" fontId="15" fillId="0" borderId="37" xfId="0" applyNumberFormat="1" applyFont="1" applyBorder="1"/>
    <xf numFmtId="1" fontId="16" fillId="0" borderId="22" xfId="0" applyNumberFormat="1" applyFont="1" applyBorder="1"/>
  </cellXfs>
  <cellStyles count="5">
    <cellStyle name="Currency" xfId="1" builtinId="4"/>
    <cellStyle name="Hyperlink" xfId="4" builtinId="8"/>
    <cellStyle name="Normal" xfId="0" builtinId="0"/>
    <cellStyle name="Normal_MASTER_02_03_Resources_vol_template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EU estimated expenditure on research, development and innovation 2014-2020 </a:t>
            </a:r>
            <a:r>
              <a:rPr lang="en-US" sz="1200" b="1">
                <a:solidFill>
                  <a:sysClr val="windowText" lastClr="000000"/>
                </a:solidFill>
              </a:rPr>
              <a:t>(Total €120bn)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E293081-4714-44E0-81BB-86BB1951E52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€74.8bn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9.4444444444444428E-2"/>
                  <c:y val="-7.441453272050777E-2"/>
                </c:manualLayout>
              </c:layout>
              <c:tx>
                <c:rich>
                  <a:bodyPr/>
                  <a:lstStyle/>
                  <a:p>
                    <a:fld id="{24857BF2-A3BB-4B76-8D62-327D81F3D3E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€5bn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1D2E800-0BCB-45D9-A2F1-75812EE0729D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€40.2bn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('pg5'!$A$3,'pg5'!$A$7:$A$8)</c:f>
              <c:strCache>
                <c:ptCount val="3"/>
                <c:pt idx="0">
                  <c:v>Horizon 2020</c:v>
                </c:pt>
                <c:pt idx="1">
                  <c:v>Sectoral R&amp;D programmes</c:v>
                </c:pt>
                <c:pt idx="2">
                  <c:v>Structural funds for research and innovation activities</c:v>
                </c:pt>
              </c:strCache>
            </c:strRef>
          </c:cat>
          <c:val>
            <c:numRef>
              <c:f>('pg5'!$B$3,'pg5'!$B$7:$B$8)</c:f>
              <c:numCache>
                <c:formatCode>General</c:formatCode>
                <c:ptCount val="3"/>
                <c:pt idx="0">
                  <c:v>74.8</c:v>
                </c:pt>
                <c:pt idx="1">
                  <c:v>5</c:v>
                </c:pt>
                <c:pt idx="2">
                  <c:v>40.200000000000003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Research income of UK Universities. 2013/14 (all figures adjusted to 2013/14 £ for comparison). </a:t>
            </a:r>
            <a:endParaRPr lang="en-US" sz="12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23203677667272E-2"/>
          <c:y val="9.7899692527422921E-2"/>
          <c:w val="0.43911990857952971"/>
          <c:h val="0.795662919937831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'pg19'!$A$31</c:f>
              <c:strCache>
                <c:ptCount val="1"/>
                <c:pt idx="0">
                  <c:v>Other public sources (Government departments, NHS and local autorties)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282077806198597E-17"/>
                  <c:y val="7.65459984711583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2009/10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(Total £6.8bn)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161534255095601E-3"/>
                  <c:y val="8.4464550037140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 2013/14</a:t>
                    </a:r>
                  </a:p>
                  <a:p>
                    <a:pPr>
                      <a:defRPr/>
                    </a:pPr>
                    <a:r>
                      <a:rPr lang="en-US"/>
                      <a:t>(£7.04bn)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898823756292"/>
                      <c:h val="9.498312995195247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('pg19'!$C$31,'pg19'!$E$31)</c:f>
              <c:numCache>
                <c:formatCode>#,##0.00</c:formatCode>
                <c:ptCount val="2"/>
                <c:pt idx="0" formatCode="&quot;£&quot;#,##0.00">
                  <c:v>0.84632078339412875</c:v>
                </c:pt>
                <c:pt idx="1">
                  <c:v>0.88670800000000005</c:v>
                </c:pt>
              </c:numCache>
            </c:numRef>
          </c:val>
        </c:ser>
        <c:ser>
          <c:idx val="1"/>
          <c:order val="1"/>
          <c:tx>
            <c:strRef>
              <c:f>'pg19'!$A$32</c:f>
              <c:strCache>
                <c:ptCount val="1"/>
                <c:pt idx="0">
                  <c:v>Government science budget (funding from BIS distributed through the Higher Education Funding Councils and the Research Councils)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('pg19'!$C$32,'pg19'!$E$32)</c:f>
              <c:numCache>
                <c:formatCode>#,##0.00</c:formatCode>
                <c:ptCount val="2"/>
                <c:pt idx="0" formatCode="&quot;£&quot;#,##0.00">
                  <c:v>3.8647570349140175</c:v>
                </c:pt>
                <c:pt idx="1">
                  <c:v>3.6267459999999998</c:v>
                </c:pt>
              </c:numCache>
            </c:numRef>
          </c:val>
        </c:ser>
        <c:ser>
          <c:idx val="2"/>
          <c:order val="2"/>
          <c:tx>
            <c:strRef>
              <c:f>'pg19'!$A$33</c:f>
              <c:strCache>
                <c:ptCount val="1"/>
                <c:pt idx="0">
                  <c:v>Charities (UK and foreign)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('pg19'!$C$33,'pg19'!$E$33)</c:f>
              <c:numCache>
                <c:formatCode>#,##0.00</c:formatCode>
                <c:ptCount val="2"/>
                <c:pt idx="0" formatCode="&quot;£&quot;#,##0.00">
                  <c:v>1.1105415146777835</c:v>
                </c:pt>
                <c:pt idx="1">
                  <c:v>1.1073539999999999</c:v>
                </c:pt>
              </c:numCache>
            </c:numRef>
          </c:val>
        </c:ser>
        <c:ser>
          <c:idx val="3"/>
          <c:order val="3"/>
          <c:tx>
            <c:strRef>
              <c:f>'pg19'!$A$34</c:f>
              <c:strCache>
                <c:ptCount val="1"/>
                <c:pt idx="0">
                  <c:v>Private sector (UK and foreign)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('pg19'!$C$34,'pg19'!$E$34)</c:f>
              <c:numCache>
                <c:formatCode>#,##0.00</c:formatCode>
                <c:ptCount val="2"/>
                <c:pt idx="0" formatCode="&quot;£&quot;#,##0.00">
                  <c:v>0.45876215911064788</c:v>
                </c:pt>
                <c:pt idx="1">
                  <c:v>0.50862300000000005</c:v>
                </c:pt>
              </c:numCache>
            </c:numRef>
          </c:val>
        </c:ser>
        <c:ser>
          <c:idx val="4"/>
          <c:order val="4"/>
          <c:tx>
            <c:strRef>
              <c:f>'pg19'!$A$35</c:f>
              <c:strCache>
                <c:ptCount val="1"/>
                <c:pt idx="0">
                  <c:v>Other sources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('pg19'!$C$35,'pg19'!$E$35)</c:f>
              <c:numCache>
                <c:formatCode>#,##0.00</c:formatCode>
                <c:ptCount val="2"/>
                <c:pt idx="0" formatCode="&quot;£&quot;#,##0.00">
                  <c:v>0.17225008685079032</c:v>
                </c:pt>
                <c:pt idx="1">
                  <c:v>0.22827</c:v>
                </c:pt>
              </c:numCache>
            </c:numRef>
          </c:val>
        </c:ser>
        <c:ser>
          <c:idx val="5"/>
          <c:order val="5"/>
          <c:tx>
            <c:strRef>
              <c:f>'pg19'!$A$36</c:f>
              <c:strCache>
                <c:ptCount val="1"/>
                <c:pt idx="0">
                  <c:v>European Union (includes both Framework Programmes and structural funds)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('pg19'!$C$36,'pg19'!$E$36)</c:f>
              <c:numCache>
                <c:formatCode>#,##0.00</c:formatCode>
                <c:ptCount val="2"/>
                <c:pt idx="0" formatCode="&quot;£&quot;#,##0.00">
                  <c:v>0.40854720340455097</c:v>
                </c:pt>
                <c:pt idx="1">
                  <c:v>0.68715800000000005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387936"/>
        <c:axId val="274382056"/>
      </c:barChart>
      <c:catAx>
        <c:axId val="274387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4382056"/>
        <c:crosses val="autoZero"/>
        <c:auto val="1"/>
        <c:lblAlgn val="ctr"/>
        <c:lblOffset val="100"/>
        <c:noMultiLvlLbl val="0"/>
      </c:catAx>
      <c:valAx>
        <c:axId val="27438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51124187724691"/>
          <c:y val="0.10223078691281656"/>
          <c:w val="0.42069704199530128"/>
          <c:h val="0.87401355838923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200">
                <a:effectLst/>
              </a:rPr>
              <a:t>Flow of funds between the UK and EU 2007 – 2013 (€ billion).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'pg12'!$A$4</c:f>
              <c:strCache>
                <c:ptCount val="1"/>
                <c:pt idx="0">
                  <c:v>Research, development and innovation activities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€</a:t>
                    </a:r>
                    <a:fld id="{B1AA7708-06D9-4848-AFBA-6ED2CB60843D}" type="VALUE">
                      <a:rPr lang="en-US"/>
                      <a:pPr/>
                      <a:t>[VALUE]</a:t>
                    </a:fld>
                    <a:r>
                      <a:rPr lang="en-US"/>
                      <a:t>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€</a:t>
                    </a:r>
                    <a:fld id="{3222AA4F-5E97-4B7F-A62D-9ECEB543EFB2}" type="VALUE">
                      <a:rPr lang="en-US"/>
                      <a:pPr/>
                      <a:t>[VALUE]</a:t>
                    </a:fld>
                    <a:r>
                      <a:rPr lang="en-US"/>
                      <a:t>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'pg12'!$B$3:$C$3</c:f>
              <c:strCache>
                <c:ptCount val="2"/>
                <c:pt idx="0">
                  <c:v>UK contribution to the EU (total €77.7 billion)</c:v>
                </c:pt>
                <c:pt idx="1">
                  <c:v>EU funding to the UK (total €47.5 billion)</c:v>
                </c:pt>
              </c:strCache>
            </c:strRef>
          </c:cat>
          <c:val>
            <c:numRef>
              <c:f>'pg12'!$B$4:$C$4</c:f>
              <c:numCache>
                <c:formatCode>0.0</c:formatCode>
                <c:ptCount val="2"/>
                <c:pt idx="0">
                  <c:v>5.3804734339999998</c:v>
                </c:pt>
                <c:pt idx="1">
                  <c:v>8.8000000000000007</c:v>
                </c:pt>
              </c:numCache>
            </c:numRef>
          </c:val>
        </c:ser>
        <c:ser>
          <c:idx val="1"/>
          <c:order val="1"/>
          <c:tx>
            <c:strRef>
              <c:f>'pg12'!$A$5</c:f>
              <c:strCache>
                <c:ptCount val="1"/>
                <c:pt idx="0">
                  <c:v>All other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'pg12'!$B$3:$C$3</c:f>
              <c:strCache>
                <c:ptCount val="2"/>
                <c:pt idx="0">
                  <c:v>UK contribution to the EU (total €77.7 billion)</c:v>
                </c:pt>
                <c:pt idx="1">
                  <c:v>EU funding to the UK (total €47.5 billion)</c:v>
                </c:pt>
              </c:strCache>
            </c:strRef>
          </c:cat>
          <c:val>
            <c:numRef>
              <c:f>'pg12'!$B$5:$C$5</c:f>
              <c:numCache>
                <c:formatCode>0.0</c:formatCode>
                <c:ptCount val="2"/>
                <c:pt idx="0">
                  <c:v>72.319526566000008</c:v>
                </c:pt>
                <c:pt idx="1">
                  <c:v>38.700000000000003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460728"/>
        <c:axId val="272455240"/>
      </c:barChart>
      <c:catAx>
        <c:axId val="27246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455240"/>
        <c:crosses val="autoZero"/>
        <c:auto val="1"/>
        <c:lblAlgn val="ctr"/>
        <c:lblOffset val="100"/>
        <c:noMultiLvlLbl val="0"/>
      </c:catAx>
      <c:valAx>
        <c:axId val="27245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46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>
                <a:effectLst/>
              </a:rPr>
              <a:t>Sources of EU funding to UK research, development and innovation. 2007 – 2013. </a:t>
            </a:r>
            <a:r>
              <a:rPr lang="en-GB" sz="1800">
                <a:effectLst/>
              </a:rPr>
              <a:t> </a:t>
            </a:r>
          </a:p>
          <a:p>
            <a:pPr>
              <a:defRPr/>
            </a:pPr>
            <a:r>
              <a:rPr lang="en-GB" sz="1800">
                <a:effectLst/>
              </a:rPr>
              <a:t> </a:t>
            </a:r>
            <a:endParaRPr lang="en-GB" sz="105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'pg 13'!$A$4:$A$7</c:f>
              <c:strCache>
                <c:ptCount val="4"/>
                <c:pt idx="0">
                  <c:v>FP7 - ERC</c:v>
                </c:pt>
                <c:pt idx="1">
                  <c:v>FP7 - Marie-Curie Actions</c:v>
                </c:pt>
                <c:pt idx="2">
                  <c:v>FP 7- Other activities</c:v>
                </c:pt>
                <c:pt idx="3">
                  <c:v>Structural funds for R&amp;D</c:v>
                </c:pt>
              </c:strCache>
            </c:strRef>
          </c:cat>
          <c:val>
            <c:numRef>
              <c:f>'pg 13'!$B$4:$B$7</c:f>
              <c:numCache>
                <c:formatCode>General</c:formatCode>
                <c:ptCount val="4"/>
                <c:pt idx="0">
                  <c:v>1.7</c:v>
                </c:pt>
                <c:pt idx="1">
                  <c:v>1.1000000000000001</c:v>
                </c:pt>
                <c:pt idx="2">
                  <c:v>4.0999999999999996</c:v>
                </c:pt>
                <c:pt idx="3">
                  <c:v>1.9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>
                <a:effectLst/>
              </a:rPr>
              <a:t>Distribution of EU expenditure on research, development and innovation (Framework Programme 7 and structural funds)</a:t>
            </a:r>
            <a:r>
              <a:rPr lang="en-GB" sz="1200" baseline="0">
                <a:effectLst/>
              </a:rPr>
              <a:t> </a:t>
            </a:r>
            <a:r>
              <a:rPr lang="en-GB" sz="1200">
                <a:effectLst/>
              </a:rPr>
              <a:t>in EU-28 countries. 2007 – 2013 (€ billion).</a:t>
            </a:r>
          </a:p>
        </c:rich>
      </c:tx>
      <c:layout>
        <c:manualLayout>
          <c:xMode val="edge"/>
          <c:yMode val="edge"/>
          <c:x val="5.8610578853908413E-2"/>
          <c:y val="6.21506777115435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'pg14'!$B$3</c:f>
              <c:strCache>
                <c:ptCount val="1"/>
                <c:pt idx="0">
                  <c:v>Stuctural Funds for research and innovation activities (€ billion)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'pg14'!$A$4:$A$31</c:f>
              <c:strCache>
                <c:ptCount val="28"/>
                <c:pt idx="0">
                  <c:v>MAL</c:v>
                </c:pt>
                <c:pt idx="1">
                  <c:v>LAT</c:v>
                </c:pt>
                <c:pt idx="2">
                  <c:v>LIT</c:v>
                </c:pt>
                <c:pt idx="3">
                  <c:v>LUX</c:v>
                </c:pt>
                <c:pt idx="4">
                  <c:v>SLK</c:v>
                </c:pt>
                <c:pt idx="5">
                  <c:v>CRO</c:v>
                </c:pt>
                <c:pt idx="6">
                  <c:v>CYP</c:v>
                </c:pt>
                <c:pt idx="7">
                  <c:v>EST</c:v>
                </c:pt>
                <c:pt idx="8">
                  <c:v>BUL</c:v>
                </c:pt>
                <c:pt idx="9">
                  <c:v>ROM</c:v>
                </c:pt>
                <c:pt idx="10">
                  <c:v>SLN</c:v>
                </c:pt>
                <c:pt idx="11">
                  <c:v>CZE</c:v>
                </c:pt>
                <c:pt idx="12">
                  <c:v>HUN</c:v>
                </c:pt>
                <c:pt idx="13">
                  <c:v>POL</c:v>
                </c:pt>
                <c:pt idx="14">
                  <c:v>POR</c:v>
                </c:pt>
                <c:pt idx="15">
                  <c:v>IRE</c:v>
                </c:pt>
                <c:pt idx="16">
                  <c:v>FIN</c:v>
                </c:pt>
                <c:pt idx="17">
                  <c:v>GRE</c:v>
                </c:pt>
                <c:pt idx="18">
                  <c:v>DEN</c:v>
                </c:pt>
                <c:pt idx="19">
                  <c:v>AUT</c:v>
                </c:pt>
                <c:pt idx="20">
                  <c:v>SWE</c:v>
                </c:pt>
                <c:pt idx="21">
                  <c:v>BEL</c:v>
                </c:pt>
                <c:pt idx="22">
                  <c:v>ESP</c:v>
                </c:pt>
                <c:pt idx="23">
                  <c:v>NED</c:v>
                </c:pt>
                <c:pt idx="24">
                  <c:v>ITA</c:v>
                </c:pt>
                <c:pt idx="25">
                  <c:v>FRA</c:v>
                </c:pt>
                <c:pt idx="26">
                  <c:v>UK</c:v>
                </c:pt>
                <c:pt idx="27">
                  <c:v>GER</c:v>
                </c:pt>
              </c:strCache>
            </c:strRef>
          </c:cat>
          <c:val>
            <c:numRef>
              <c:f>'pg14'!$B$4:$B$31</c:f>
              <c:numCache>
                <c:formatCode>0.00</c:formatCode>
                <c:ptCount val="28"/>
                <c:pt idx="0">
                  <c:v>7.6200000000000004E-2</c:v>
                </c:pt>
                <c:pt idx="1">
                  <c:v>0.75279999999999991</c:v>
                </c:pt>
                <c:pt idx="2">
                  <c:v>0.99239999999999995</c:v>
                </c:pt>
                <c:pt idx="3">
                  <c:v>1.7999999999999999E-2</c:v>
                </c:pt>
                <c:pt idx="4">
                  <c:v>1.2999000000000001</c:v>
                </c:pt>
                <c:pt idx="5">
                  <c:v>0.12040000000000001</c:v>
                </c:pt>
                <c:pt idx="6">
                  <c:v>3.6700000000000003E-2</c:v>
                </c:pt>
                <c:pt idx="7">
                  <c:v>0.68129999999999991</c:v>
                </c:pt>
                <c:pt idx="8">
                  <c:v>0.29310000000000003</c:v>
                </c:pt>
                <c:pt idx="9">
                  <c:v>1.1277999999999999</c:v>
                </c:pt>
                <c:pt idx="10">
                  <c:v>1.0125999999999999</c:v>
                </c:pt>
                <c:pt idx="11">
                  <c:v>3.9716999999999998</c:v>
                </c:pt>
                <c:pt idx="12">
                  <c:v>2.1259000000000001</c:v>
                </c:pt>
                <c:pt idx="13">
                  <c:v>9.3036000000000012</c:v>
                </c:pt>
                <c:pt idx="14">
                  <c:v>4.5051000000000005</c:v>
                </c:pt>
                <c:pt idx="15">
                  <c:v>0.15519999999999998</c:v>
                </c:pt>
                <c:pt idx="16">
                  <c:v>0.46820000000000001</c:v>
                </c:pt>
                <c:pt idx="17">
                  <c:v>2.4371</c:v>
                </c:pt>
                <c:pt idx="18">
                  <c:v>0.15869999999999998</c:v>
                </c:pt>
                <c:pt idx="19">
                  <c:v>0.35580000000000001</c:v>
                </c:pt>
                <c:pt idx="20">
                  <c:v>0.40460000000000002</c:v>
                </c:pt>
                <c:pt idx="21">
                  <c:v>0.29899999999999999</c:v>
                </c:pt>
                <c:pt idx="22">
                  <c:v>5.5591999999999997</c:v>
                </c:pt>
                <c:pt idx="23">
                  <c:v>0.29960000000000003</c:v>
                </c:pt>
                <c:pt idx="24">
                  <c:v>6.0655000000000001</c:v>
                </c:pt>
                <c:pt idx="25">
                  <c:v>2.2136999999999998</c:v>
                </c:pt>
                <c:pt idx="26">
                  <c:v>1.9136</c:v>
                </c:pt>
                <c:pt idx="27">
                  <c:v>4.9359999999999999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2457200"/>
        <c:axId val="272457592"/>
      </c:barChart>
      <c:barChart>
        <c:barDir val="bar"/>
        <c:grouping val="clustered"/>
        <c:varyColors val="0"/>
        <c:ser>
          <c:idx val="1"/>
          <c:order val="1"/>
          <c:tx>
            <c:strRef>
              <c:f>'pg14'!$C$3</c:f>
              <c:strCache>
                <c:ptCount val="1"/>
                <c:pt idx="0">
                  <c:v>FP7 (€ billion)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'pg14'!$A$4:$A$31</c:f>
              <c:strCache>
                <c:ptCount val="28"/>
                <c:pt idx="0">
                  <c:v>MAL</c:v>
                </c:pt>
                <c:pt idx="1">
                  <c:v>LAT</c:v>
                </c:pt>
                <c:pt idx="2">
                  <c:v>LIT</c:v>
                </c:pt>
                <c:pt idx="3">
                  <c:v>LUX</c:v>
                </c:pt>
                <c:pt idx="4">
                  <c:v>SLK</c:v>
                </c:pt>
                <c:pt idx="5">
                  <c:v>CRO</c:v>
                </c:pt>
                <c:pt idx="6">
                  <c:v>CYP</c:v>
                </c:pt>
                <c:pt idx="7">
                  <c:v>EST</c:v>
                </c:pt>
                <c:pt idx="8">
                  <c:v>BUL</c:v>
                </c:pt>
                <c:pt idx="9">
                  <c:v>ROM</c:v>
                </c:pt>
                <c:pt idx="10">
                  <c:v>SLN</c:v>
                </c:pt>
                <c:pt idx="11">
                  <c:v>CZE</c:v>
                </c:pt>
                <c:pt idx="12">
                  <c:v>HUN</c:v>
                </c:pt>
                <c:pt idx="13">
                  <c:v>POL</c:v>
                </c:pt>
                <c:pt idx="14">
                  <c:v>POR</c:v>
                </c:pt>
                <c:pt idx="15">
                  <c:v>IRE</c:v>
                </c:pt>
                <c:pt idx="16">
                  <c:v>FIN</c:v>
                </c:pt>
                <c:pt idx="17">
                  <c:v>GRE</c:v>
                </c:pt>
                <c:pt idx="18">
                  <c:v>DEN</c:v>
                </c:pt>
                <c:pt idx="19">
                  <c:v>AUT</c:v>
                </c:pt>
                <c:pt idx="20">
                  <c:v>SWE</c:v>
                </c:pt>
                <c:pt idx="21">
                  <c:v>BEL</c:v>
                </c:pt>
                <c:pt idx="22">
                  <c:v>ESP</c:v>
                </c:pt>
                <c:pt idx="23">
                  <c:v>NED</c:v>
                </c:pt>
                <c:pt idx="24">
                  <c:v>ITA</c:v>
                </c:pt>
                <c:pt idx="25">
                  <c:v>FRA</c:v>
                </c:pt>
                <c:pt idx="26">
                  <c:v>UK</c:v>
                </c:pt>
                <c:pt idx="27">
                  <c:v>GER</c:v>
                </c:pt>
              </c:strCache>
            </c:strRef>
          </c:cat>
          <c:val>
            <c:numRef>
              <c:f>'pg14'!$C$4:$C$31</c:f>
              <c:numCache>
                <c:formatCode>0.00</c:formatCode>
                <c:ptCount val="28"/>
                <c:pt idx="0">
                  <c:v>2.0930000000000001E-2</c:v>
                </c:pt>
                <c:pt idx="1">
                  <c:v>4.8500000000000001E-2</c:v>
                </c:pt>
                <c:pt idx="2">
                  <c:v>5.5109999999999999E-2</c:v>
                </c:pt>
                <c:pt idx="3">
                  <c:v>6.0389999999999999E-2</c:v>
                </c:pt>
                <c:pt idx="4">
                  <c:v>7.8420000000000004E-2</c:v>
                </c:pt>
                <c:pt idx="5">
                  <c:v>8.9510000000000006E-2</c:v>
                </c:pt>
                <c:pt idx="6">
                  <c:v>9.287999999999999E-2</c:v>
                </c:pt>
                <c:pt idx="7">
                  <c:v>9.426000000000001E-2</c:v>
                </c:pt>
                <c:pt idx="8">
                  <c:v>9.8629999999999995E-2</c:v>
                </c:pt>
                <c:pt idx="9">
                  <c:v>0.14343999999999998</c:v>
                </c:pt>
                <c:pt idx="10">
                  <c:v>0.17086999999999999</c:v>
                </c:pt>
                <c:pt idx="11">
                  <c:v>0.28844999999999998</c:v>
                </c:pt>
                <c:pt idx="12">
                  <c:v>0.29052</c:v>
                </c:pt>
                <c:pt idx="13">
                  <c:v>0.43927999999999995</c:v>
                </c:pt>
                <c:pt idx="14">
                  <c:v>0.52070000000000005</c:v>
                </c:pt>
                <c:pt idx="15">
                  <c:v>0.62595000000000001</c:v>
                </c:pt>
                <c:pt idx="16">
                  <c:v>0.87614000000000003</c:v>
                </c:pt>
                <c:pt idx="17">
                  <c:v>1.00047</c:v>
                </c:pt>
                <c:pt idx="18">
                  <c:v>1.0606</c:v>
                </c:pt>
                <c:pt idx="19">
                  <c:v>1.18421</c:v>
                </c:pt>
                <c:pt idx="20">
                  <c:v>1.7078599999999999</c:v>
                </c:pt>
                <c:pt idx="21">
                  <c:v>1.8148900000000001</c:v>
                </c:pt>
                <c:pt idx="22">
                  <c:v>3.2563299999999997</c:v>
                </c:pt>
                <c:pt idx="23">
                  <c:v>3.3299699999999999</c:v>
                </c:pt>
                <c:pt idx="24">
                  <c:v>3.58982</c:v>
                </c:pt>
                <c:pt idx="25">
                  <c:v>5.1427100000000001</c:v>
                </c:pt>
                <c:pt idx="26">
                  <c:v>6.9400600000000008</c:v>
                </c:pt>
                <c:pt idx="27">
                  <c:v>7.1364799999999997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2458376"/>
        <c:axId val="272457984"/>
      </c:barChart>
      <c:catAx>
        <c:axId val="27245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457592"/>
        <c:crosses val="autoZero"/>
        <c:auto val="1"/>
        <c:lblAlgn val="ctr"/>
        <c:lblOffset val="100"/>
        <c:noMultiLvlLbl val="0"/>
      </c:catAx>
      <c:valAx>
        <c:axId val="272457592"/>
        <c:scaling>
          <c:orientation val="minMax"/>
          <c:max val="10"/>
          <c:min val="-1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72457200"/>
        <c:crosses val="autoZero"/>
        <c:crossBetween val="between"/>
      </c:valAx>
      <c:valAx>
        <c:axId val="272457984"/>
        <c:scaling>
          <c:orientation val="maxMin"/>
          <c:max val="10"/>
          <c:min val="-10"/>
        </c:scaling>
        <c:delete val="1"/>
        <c:axPos val="t"/>
        <c:numFmt formatCode="0.00" sourceLinked="1"/>
        <c:majorTickMark val="out"/>
        <c:minorTickMark val="none"/>
        <c:tickLblPos val="nextTo"/>
        <c:crossAx val="272458376"/>
        <c:crosses val="max"/>
        <c:crossBetween val="between"/>
      </c:valAx>
      <c:catAx>
        <c:axId val="272458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245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>
                <a:effectLst/>
              </a:rPr>
              <a:t>Difference between the percentage proportion of FP7 funding received and the percentage proportion of GDP for each EU Member State. 2007 – 2013. </a:t>
            </a:r>
          </a:p>
        </c:rich>
      </c:tx>
      <c:layout>
        <c:manualLayout>
          <c:xMode val="edge"/>
          <c:yMode val="edge"/>
          <c:x val="9.621852889117001E-2"/>
          <c:y val="1.0882526638197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pg15a!$A$4:$A$31</c:f>
              <c:strCache>
                <c:ptCount val="28"/>
                <c:pt idx="0">
                  <c:v>NET</c:v>
                </c:pt>
                <c:pt idx="1">
                  <c:v>UK</c:v>
                </c:pt>
                <c:pt idx="2">
                  <c:v>BEL</c:v>
                </c:pt>
                <c:pt idx="3">
                  <c:v>SWE</c:v>
                </c:pt>
                <c:pt idx="4">
                  <c:v>GRE</c:v>
                </c:pt>
                <c:pt idx="5">
                  <c:v>DEN</c:v>
                </c:pt>
                <c:pt idx="6">
                  <c:v>FIN</c:v>
                </c:pt>
                <c:pt idx="7">
                  <c:v>AUS</c:v>
                </c:pt>
                <c:pt idx="8">
                  <c:v>IRE</c:v>
                </c:pt>
                <c:pt idx="9">
                  <c:v>SLO</c:v>
                </c:pt>
                <c:pt idx="10">
                  <c:v>EST</c:v>
                </c:pt>
                <c:pt idx="11">
                  <c:v>CYP</c:v>
                </c:pt>
                <c:pt idx="12">
                  <c:v>MAL</c:v>
                </c:pt>
                <c:pt idx="13">
                  <c:v>LAT</c:v>
                </c:pt>
                <c:pt idx="14">
                  <c:v>HUN</c:v>
                </c:pt>
                <c:pt idx="15">
                  <c:v>POR</c:v>
                </c:pt>
                <c:pt idx="16">
                  <c:v>BUL</c:v>
                </c:pt>
                <c:pt idx="17">
                  <c:v>LIT</c:v>
                </c:pt>
                <c:pt idx="18">
                  <c:v>CRO</c:v>
                </c:pt>
                <c:pt idx="19">
                  <c:v>ESP</c:v>
                </c:pt>
                <c:pt idx="20">
                  <c:v>LUX</c:v>
                </c:pt>
                <c:pt idx="21">
                  <c:v>SLK</c:v>
                </c:pt>
                <c:pt idx="22">
                  <c:v>CZE</c:v>
                </c:pt>
                <c:pt idx="23">
                  <c:v>ROM</c:v>
                </c:pt>
                <c:pt idx="24">
                  <c:v>POL</c:v>
                </c:pt>
                <c:pt idx="25">
                  <c:v>GER</c:v>
                </c:pt>
                <c:pt idx="26">
                  <c:v>FRA</c:v>
                </c:pt>
                <c:pt idx="27">
                  <c:v>ITA</c:v>
                </c:pt>
              </c:strCache>
            </c:strRef>
          </c:cat>
          <c:val>
            <c:numRef>
              <c:f>pg15a!$D$4:$D$31</c:f>
              <c:numCache>
                <c:formatCode>0.00</c:formatCode>
                <c:ptCount val="28"/>
                <c:pt idx="0">
                  <c:v>3.3968687718501682</c:v>
                </c:pt>
                <c:pt idx="1">
                  <c:v>2.4017773510942426</c:v>
                </c:pt>
                <c:pt idx="2">
                  <c:v>1.6875051579942708</c:v>
                </c:pt>
                <c:pt idx="3">
                  <c:v>1.5100829213413194</c:v>
                </c:pt>
                <c:pt idx="4">
                  <c:v>0.81532038758309522</c:v>
                </c:pt>
                <c:pt idx="5">
                  <c:v>0.76867566619514083</c:v>
                </c:pt>
                <c:pt idx="6">
                  <c:v>0.70083572927804338</c:v>
                </c:pt>
                <c:pt idx="7">
                  <c:v>0.63135761305573501</c:v>
                </c:pt>
                <c:pt idx="8">
                  <c:v>0.17992915482361127</c:v>
                </c:pt>
                <c:pt idx="9">
                  <c:v>0.14090456435755638</c:v>
                </c:pt>
                <c:pt idx="10">
                  <c:v>0.10344670982659107</c:v>
                </c:pt>
                <c:pt idx="11">
                  <c:v>7.6282935073831437E-2</c:v>
                </c:pt>
                <c:pt idx="12">
                  <c:v>-7.6295194511590003E-4</c:v>
                </c:pt>
                <c:pt idx="13">
                  <c:v>-4.2852833365115611E-2</c:v>
                </c:pt>
                <c:pt idx="14">
                  <c:v>-5.0326097475504206E-2</c:v>
                </c:pt>
                <c:pt idx="15">
                  <c:v>-5.3875122047357449E-2</c:v>
                </c:pt>
                <c:pt idx="16">
                  <c:v>-5.5881690317264254E-2</c:v>
                </c:pt>
                <c:pt idx="17">
                  <c:v>-9.7332277020449193E-2</c:v>
                </c:pt>
                <c:pt idx="18">
                  <c:v>-0.11498574880362286</c:v>
                </c:pt>
                <c:pt idx="19">
                  <c:v>-0.14248156982646343</c:v>
                </c:pt>
                <c:pt idx="20">
                  <c:v>-0.16008149348136849</c:v>
                </c:pt>
                <c:pt idx="21">
                  <c:v>-0.32561626398374149</c:v>
                </c:pt>
                <c:pt idx="22">
                  <c:v>-0.47063138185208353</c:v>
                </c:pt>
                <c:pt idx="23">
                  <c:v>-0.65626001582989957</c:v>
                </c:pt>
                <c:pt idx="24">
                  <c:v>-1.6731743658985649</c:v>
                </c:pt>
                <c:pt idx="25">
                  <c:v>-2.4564704674921316</c:v>
                </c:pt>
                <c:pt idx="26">
                  <c:v>-2.7498021166176763</c:v>
                </c:pt>
                <c:pt idx="27">
                  <c:v>-3.4624525665172445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385584"/>
        <c:axId val="274387152"/>
      </c:barChart>
      <c:catAx>
        <c:axId val="27438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7152"/>
        <c:crosses val="autoZero"/>
        <c:auto val="1"/>
        <c:lblAlgn val="ctr"/>
        <c:lblOffset val="100"/>
        <c:noMultiLvlLbl val="0"/>
      </c:catAx>
      <c:valAx>
        <c:axId val="2743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>
                <a:effectLst/>
              </a:rPr>
              <a:t>Difference between the percentage proportion of EU funding for research, development and innovation (Framework Programme 7 and structural funds) received and the percentage proportion of GDP for each EU Member State. 2007 – 2013. </a:t>
            </a:r>
          </a:p>
          <a:p>
            <a:pPr>
              <a:defRPr b="1"/>
            </a:pPr>
            <a:r>
              <a:rPr lang="en-GB" sz="1800">
                <a:effectLst/>
              </a:rPr>
              <a:t>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'[1](FP7+structural funds) - GDP'!$A$4:$A$31</c:f>
              <c:strCache>
                <c:ptCount val="28"/>
                <c:pt idx="0">
                  <c:v>POL</c:v>
                </c:pt>
                <c:pt idx="1">
                  <c:v>POR</c:v>
                </c:pt>
                <c:pt idx="2">
                  <c:v>CZE</c:v>
                </c:pt>
                <c:pt idx="3">
                  <c:v>GRE</c:v>
                </c:pt>
                <c:pt idx="4">
                  <c:v>HUN</c:v>
                </c:pt>
                <c:pt idx="5">
                  <c:v>ESP</c:v>
                </c:pt>
                <c:pt idx="6">
                  <c:v>SLO</c:v>
                </c:pt>
                <c:pt idx="7">
                  <c:v>SLK</c:v>
                </c:pt>
                <c:pt idx="8">
                  <c:v>LIT</c:v>
                </c:pt>
                <c:pt idx="9">
                  <c:v>EST</c:v>
                </c:pt>
                <c:pt idx="10">
                  <c:v>LAT</c:v>
                </c:pt>
                <c:pt idx="11">
                  <c:v>ROM</c:v>
                </c:pt>
                <c:pt idx="12">
                  <c:v>BUL</c:v>
                </c:pt>
                <c:pt idx="13">
                  <c:v>MAL</c:v>
                </c:pt>
                <c:pt idx="14">
                  <c:v>CYP</c:v>
                </c:pt>
                <c:pt idx="15">
                  <c:v>FIN</c:v>
                </c:pt>
                <c:pt idx="16">
                  <c:v>CRO</c:v>
                </c:pt>
                <c:pt idx="17">
                  <c:v>LUX</c:v>
                </c:pt>
                <c:pt idx="18">
                  <c:v>BEL</c:v>
                </c:pt>
                <c:pt idx="19">
                  <c:v>IRE</c:v>
                </c:pt>
                <c:pt idx="20">
                  <c:v>DEN</c:v>
                </c:pt>
                <c:pt idx="21">
                  <c:v>SWE</c:v>
                </c:pt>
                <c:pt idx="22">
                  <c:v>AUS</c:v>
                </c:pt>
                <c:pt idx="23">
                  <c:v>NET</c:v>
                </c:pt>
                <c:pt idx="24">
                  <c:v>ITA</c:v>
                </c:pt>
                <c:pt idx="25">
                  <c:v>UK</c:v>
                </c:pt>
                <c:pt idx="26">
                  <c:v>GER</c:v>
                </c:pt>
                <c:pt idx="27">
                  <c:v>FRA</c:v>
                </c:pt>
              </c:strCache>
            </c:strRef>
          </c:cat>
          <c:val>
            <c:numRef>
              <c:f>pg15b!$D$4:$D$31</c:f>
              <c:numCache>
                <c:formatCode>0.00</c:formatCode>
                <c:ptCount val="28"/>
                <c:pt idx="0">
                  <c:v>7.856800894911534</c:v>
                </c:pt>
                <c:pt idx="1">
                  <c:v>4.1343686483551716</c:v>
                </c:pt>
                <c:pt idx="2">
                  <c:v>3.4530353375717557</c:v>
                </c:pt>
                <c:pt idx="3">
                  <c:v>2.0823549766679412</c:v>
                </c:pt>
                <c:pt idx="4">
                  <c:v>1.8636302501061899</c:v>
                </c:pt>
                <c:pt idx="5">
                  <c:v>1.376659722166174</c:v>
                </c:pt>
                <c:pt idx="6">
                  <c:v>1.0109155387214948</c:v>
                </c:pt>
                <c:pt idx="7">
                  <c:v>0.98678593141225812</c:v>
                </c:pt>
                <c:pt idx="8">
                  <c:v>0.90447900316068652</c:v>
                </c:pt>
                <c:pt idx="9">
                  <c:v>0.71882590091525045</c:v>
                </c:pt>
                <c:pt idx="10">
                  <c:v>0.71058358137951128</c:v>
                </c:pt>
                <c:pt idx="11">
                  <c:v>0.36942238511850856</c:v>
                </c:pt>
                <c:pt idx="12">
                  <c:v>0.13111350093184687</c:v>
                </c:pt>
                <c:pt idx="13">
                  <c:v>5.5111101423342371E-2</c:v>
                </c:pt>
                <c:pt idx="14">
                  <c:v>-2.4717253247599491E-3</c:v>
                </c:pt>
                <c:pt idx="15">
                  <c:v>-1.3801098629367292E-2</c:v>
                </c:pt>
                <c:pt idx="16">
                  <c:v>-0.11617876288193979</c:v>
                </c:pt>
                <c:pt idx="17">
                  <c:v>-0.22463449416546769</c:v>
                </c:pt>
                <c:pt idx="18">
                  <c:v>-0.5183035244411216</c:v>
                </c:pt>
                <c:pt idx="19">
                  <c:v>-0.51859841864729161</c:v>
                </c:pt>
                <c:pt idx="20">
                  <c:v>-0.5322577913137525</c:v>
                </c:pt>
                <c:pt idx="21">
                  <c:v>-0.60728449574162724</c:v>
                </c:pt>
                <c:pt idx="22">
                  <c:v>-0.62999417395178647</c:v>
                </c:pt>
                <c:pt idx="23">
                  <c:v>-0.91681198708574119</c:v>
                </c:pt>
                <c:pt idx="24">
                  <c:v>-1.8579198272035136</c:v>
                </c:pt>
                <c:pt idx="25">
                  <c:v>-5.1875187330591146</c:v>
                </c:pt>
                <c:pt idx="26">
                  <c:v>-7.0271747626672081</c:v>
                </c:pt>
                <c:pt idx="27">
                  <c:v>-7.5011369777289687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386760"/>
        <c:axId val="274383232"/>
      </c:barChart>
      <c:catAx>
        <c:axId val="27438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3232"/>
        <c:crosses val="autoZero"/>
        <c:auto val="1"/>
        <c:lblAlgn val="ctr"/>
        <c:lblOffset val="100"/>
        <c:noMultiLvlLbl val="0"/>
      </c:catAx>
      <c:valAx>
        <c:axId val="2743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Distribution of European Research Council (ERC) and Marie Sklodowska-Curie Actions (MSCAs) funding 2007-2013 (€ million)</a:t>
            </a:r>
            <a:endParaRPr lang="en-US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'pg16'!$B$3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'pg16'!$A$4:$A$36</c:f>
              <c:strCache>
                <c:ptCount val="33"/>
                <c:pt idx="0">
                  <c:v>UK</c:v>
                </c:pt>
                <c:pt idx="1">
                  <c:v>GER</c:v>
                </c:pt>
                <c:pt idx="2">
                  <c:v>FRA</c:v>
                </c:pt>
                <c:pt idx="3">
                  <c:v>NED</c:v>
                </c:pt>
                <c:pt idx="4">
                  <c:v>SWI</c:v>
                </c:pt>
                <c:pt idx="5">
                  <c:v>ESP</c:v>
                </c:pt>
                <c:pt idx="6">
                  <c:v>ITA</c:v>
                </c:pt>
                <c:pt idx="7">
                  <c:v>ISR</c:v>
                </c:pt>
                <c:pt idx="8">
                  <c:v>SWE</c:v>
                </c:pt>
                <c:pt idx="9">
                  <c:v>BEL</c:v>
                </c:pt>
                <c:pt idx="10">
                  <c:v>AUT</c:v>
                </c:pt>
                <c:pt idx="11">
                  <c:v>DEN</c:v>
                </c:pt>
                <c:pt idx="12">
                  <c:v>IRE</c:v>
                </c:pt>
                <c:pt idx="13">
                  <c:v>FIN</c:v>
                </c:pt>
                <c:pt idx="14">
                  <c:v>NOR</c:v>
                </c:pt>
                <c:pt idx="15">
                  <c:v>GRE</c:v>
                </c:pt>
                <c:pt idx="16">
                  <c:v>POR</c:v>
                </c:pt>
                <c:pt idx="17">
                  <c:v>HUN</c:v>
                </c:pt>
                <c:pt idx="18">
                  <c:v>POL</c:v>
                </c:pt>
                <c:pt idx="19">
                  <c:v>TUR</c:v>
                </c:pt>
                <c:pt idx="20">
                  <c:v>CZE</c:v>
                </c:pt>
                <c:pt idx="21">
                  <c:v>CYP</c:v>
                </c:pt>
                <c:pt idx="22">
                  <c:v>SLN</c:v>
                </c:pt>
                <c:pt idx="23">
                  <c:v>CRO</c:v>
                </c:pt>
                <c:pt idx="24">
                  <c:v>ICE</c:v>
                </c:pt>
                <c:pt idx="25">
                  <c:v>LUX</c:v>
                </c:pt>
                <c:pt idx="26">
                  <c:v>EST</c:v>
                </c:pt>
                <c:pt idx="27">
                  <c:v>SLK</c:v>
                </c:pt>
                <c:pt idx="28">
                  <c:v>ROM</c:v>
                </c:pt>
                <c:pt idx="29">
                  <c:v>BUL</c:v>
                </c:pt>
                <c:pt idx="30">
                  <c:v>LIT</c:v>
                </c:pt>
                <c:pt idx="31">
                  <c:v>LAT</c:v>
                </c:pt>
                <c:pt idx="32">
                  <c:v>MAL</c:v>
                </c:pt>
              </c:strCache>
            </c:strRef>
          </c:cat>
          <c:val>
            <c:numRef>
              <c:f>'pg16'!$B$4:$B$36</c:f>
              <c:numCache>
                <c:formatCode>0</c:formatCode>
                <c:ptCount val="33"/>
                <c:pt idx="0">
                  <c:v>1664.9258239999999</c:v>
                </c:pt>
                <c:pt idx="1">
                  <c:v>1086.7110250000001</c:v>
                </c:pt>
                <c:pt idx="2">
                  <c:v>953.33727999999996</c:v>
                </c:pt>
                <c:pt idx="3">
                  <c:v>647.54826700000001</c:v>
                </c:pt>
                <c:pt idx="4">
                  <c:v>584.55332199999998</c:v>
                </c:pt>
                <c:pt idx="5">
                  <c:v>379.85794199999998</c:v>
                </c:pt>
                <c:pt idx="6">
                  <c:v>398.06285100000002</c:v>
                </c:pt>
                <c:pt idx="7">
                  <c:v>403.186666</c:v>
                </c:pt>
                <c:pt idx="8">
                  <c:v>276.28765199999998</c:v>
                </c:pt>
                <c:pt idx="9">
                  <c:v>242.598251</c:v>
                </c:pt>
                <c:pt idx="10">
                  <c:v>180.10514699999999</c:v>
                </c:pt>
                <c:pt idx="11">
                  <c:v>139.694097</c:v>
                </c:pt>
                <c:pt idx="12">
                  <c:v>56.916795999999998</c:v>
                </c:pt>
                <c:pt idx="13">
                  <c:v>109.722281</c:v>
                </c:pt>
                <c:pt idx="14">
                  <c:v>81.652925999999994</c:v>
                </c:pt>
                <c:pt idx="15">
                  <c:v>55.708877000000001</c:v>
                </c:pt>
                <c:pt idx="16">
                  <c:v>52.042022000000003</c:v>
                </c:pt>
                <c:pt idx="17">
                  <c:v>50.567079999999997</c:v>
                </c:pt>
                <c:pt idx="18">
                  <c:v>21.722370000000002</c:v>
                </c:pt>
                <c:pt idx="19">
                  <c:v>11.244024</c:v>
                </c:pt>
                <c:pt idx="20">
                  <c:v>14.396546000000001</c:v>
                </c:pt>
                <c:pt idx="21">
                  <c:v>14.037872999999999</c:v>
                </c:pt>
                <c:pt idx="22">
                  <c:v>1.999082</c:v>
                </c:pt>
                <c:pt idx="23">
                  <c:v>3.2548970000000002</c:v>
                </c:pt>
                <c:pt idx="24">
                  <c:v>2.3996339999999998</c:v>
                </c:pt>
                <c:pt idx="25">
                  <c:v>1.343955</c:v>
                </c:pt>
                <c:pt idx="26">
                  <c:v>4.2592970000000001</c:v>
                </c:pt>
                <c:pt idx="27">
                  <c:v>1.1559699999999999</c:v>
                </c:pt>
                <c:pt idx="28">
                  <c:v>0</c:v>
                </c:pt>
                <c:pt idx="29">
                  <c:v>3.2756989999999999</c:v>
                </c:pt>
                <c:pt idx="30">
                  <c:v>0</c:v>
                </c:pt>
                <c:pt idx="31">
                  <c:v>1.3609800000000001</c:v>
                </c:pt>
                <c:pt idx="3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'pg16'!$C$3</c:f>
              <c:strCache>
                <c:ptCount val="1"/>
                <c:pt idx="0">
                  <c:v>MSCAs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'pg16'!$A$4:$A$36</c:f>
              <c:strCache>
                <c:ptCount val="33"/>
                <c:pt idx="0">
                  <c:v>UK</c:v>
                </c:pt>
                <c:pt idx="1">
                  <c:v>GER</c:v>
                </c:pt>
                <c:pt idx="2">
                  <c:v>FRA</c:v>
                </c:pt>
                <c:pt idx="3">
                  <c:v>NED</c:v>
                </c:pt>
                <c:pt idx="4">
                  <c:v>SWI</c:v>
                </c:pt>
                <c:pt idx="5">
                  <c:v>ESP</c:v>
                </c:pt>
                <c:pt idx="6">
                  <c:v>ITA</c:v>
                </c:pt>
                <c:pt idx="7">
                  <c:v>ISR</c:v>
                </c:pt>
                <c:pt idx="8">
                  <c:v>SWE</c:v>
                </c:pt>
                <c:pt idx="9">
                  <c:v>BEL</c:v>
                </c:pt>
                <c:pt idx="10">
                  <c:v>AUT</c:v>
                </c:pt>
                <c:pt idx="11">
                  <c:v>DEN</c:v>
                </c:pt>
                <c:pt idx="12">
                  <c:v>IRE</c:v>
                </c:pt>
                <c:pt idx="13">
                  <c:v>FIN</c:v>
                </c:pt>
                <c:pt idx="14">
                  <c:v>NOR</c:v>
                </c:pt>
                <c:pt idx="15">
                  <c:v>GRE</c:v>
                </c:pt>
                <c:pt idx="16">
                  <c:v>POR</c:v>
                </c:pt>
                <c:pt idx="17">
                  <c:v>HUN</c:v>
                </c:pt>
                <c:pt idx="18">
                  <c:v>POL</c:v>
                </c:pt>
                <c:pt idx="19">
                  <c:v>TUR</c:v>
                </c:pt>
                <c:pt idx="20">
                  <c:v>CZE</c:v>
                </c:pt>
                <c:pt idx="21">
                  <c:v>CYP</c:v>
                </c:pt>
                <c:pt idx="22">
                  <c:v>SLN</c:v>
                </c:pt>
                <c:pt idx="23">
                  <c:v>CRO</c:v>
                </c:pt>
                <c:pt idx="24">
                  <c:v>ICE</c:v>
                </c:pt>
                <c:pt idx="25">
                  <c:v>LUX</c:v>
                </c:pt>
                <c:pt idx="26">
                  <c:v>EST</c:v>
                </c:pt>
                <c:pt idx="27">
                  <c:v>SLK</c:v>
                </c:pt>
                <c:pt idx="28">
                  <c:v>ROM</c:v>
                </c:pt>
                <c:pt idx="29">
                  <c:v>BUL</c:v>
                </c:pt>
                <c:pt idx="30">
                  <c:v>LIT</c:v>
                </c:pt>
                <c:pt idx="31">
                  <c:v>LAT</c:v>
                </c:pt>
                <c:pt idx="32">
                  <c:v>MAL</c:v>
                </c:pt>
              </c:strCache>
            </c:strRef>
          </c:cat>
          <c:val>
            <c:numRef>
              <c:f>'pg16'!$C$4:$C$36</c:f>
              <c:numCache>
                <c:formatCode>0</c:formatCode>
                <c:ptCount val="33"/>
                <c:pt idx="0">
                  <c:v>1086.4000000000001</c:v>
                </c:pt>
                <c:pt idx="1">
                  <c:v>564.1</c:v>
                </c:pt>
                <c:pt idx="2">
                  <c:v>453.4</c:v>
                </c:pt>
                <c:pt idx="3">
                  <c:v>320.3</c:v>
                </c:pt>
                <c:pt idx="4">
                  <c:v>307.7</c:v>
                </c:pt>
                <c:pt idx="5">
                  <c:v>389.4</c:v>
                </c:pt>
                <c:pt idx="6">
                  <c:v>281</c:v>
                </c:pt>
                <c:pt idx="7">
                  <c:v>74.099999999999994</c:v>
                </c:pt>
                <c:pt idx="8">
                  <c:v>182.1</c:v>
                </c:pt>
                <c:pt idx="9">
                  <c:v>185.5</c:v>
                </c:pt>
                <c:pt idx="10">
                  <c:v>117</c:v>
                </c:pt>
                <c:pt idx="11">
                  <c:v>154.19999999999999</c:v>
                </c:pt>
                <c:pt idx="12">
                  <c:v>113.6</c:v>
                </c:pt>
                <c:pt idx="13">
                  <c:v>49.6</c:v>
                </c:pt>
                <c:pt idx="14">
                  <c:v>64.900000000000006</c:v>
                </c:pt>
                <c:pt idx="15">
                  <c:v>85.8</c:v>
                </c:pt>
                <c:pt idx="16">
                  <c:v>58.3</c:v>
                </c:pt>
                <c:pt idx="17">
                  <c:v>31.8</c:v>
                </c:pt>
                <c:pt idx="18">
                  <c:v>41.5</c:v>
                </c:pt>
                <c:pt idx="19">
                  <c:v>37.1</c:v>
                </c:pt>
                <c:pt idx="20">
                  <c:v>29.1</c:v>
                </c:pt>
                <c:pt idx="21">
                  <c:v>8.9</c:v>
                </c:pt>
                <c:pt idx="22">
                  <c:v>14.5</c:v>
                </c:pt>
                <c:pt idx="23">
                  <c:v>12.9</c:v>
                </c:pt>
                <c:pt idx="24">
                  <c:v>11.9</c:v>
                </c:pt>
                <c:pt idx="25">
                  <c:v>10.9</c:v>
                </c:pt>
                <c:pt idx="26">
                  <c:v>7.9</c:v>
                </c:pt>
                <c:pt idx="27">
                  <c:v>11</c:v>
                </c:pt>
                <c:pt idx="28">
                  <c:v>8.6</c:v>
                </c:pt>
                <c:pt idx="29">
                  <c:v>4.4000000000000004</c:v>
                </c:pt>
                <c:pt idx="30">
                  <c:v>3.9</c:v>
                </c:pt>
                <c:pt idx="31">
                  <c:v>2.4</c:v>
                </c:pt>
                <c:pt idx="32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385192"/>
        <c:axId val="274386368"/>
      </c:barChart>
      <c:catAx>
        <c:axId val="27438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6368"/>
        <c:crosses val="autoZero"/>
        <c:auto val="1"/>
        <c:lblAlgn val="ctr"/>
        <c:lblOffset val="100"/>
        <c:noMultiLvlLbl val="0"/>
      </c:catAx>
      <c:valAx>
        <c:axId val="27438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8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cap="all" baseline="0">
                <a:effectLst/>
              </a:rPr>
              <a:t>UK expenditure on R&amp;D by source of funding </a:t>
            </a:r>
          </a:p>
          <a:p>
            <a:pPr>
              <a:defRPr/>
            </a:pPr>
            <a:r>
              <a:rPr lang="en-US" sz="1000" b="1" i="0" cap="all" baseline="0">
                <a:effectLst/>
              </a:rPr>
              <a:t>(2007 - 2013) TOTAL €226.3bn</a:t>
            </a:r>
            <a:endParaRPr lang="en-US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291072268421675E-2"/>
          <c:y val="0.11623878778396378"/>
          <c:w val="0.61335928277312635"/>
          <c:h val="0.88376121221603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explosion val="32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FP7 funding</a:t>
                    </a:r>
                  </a:p>
                  <a:p>
                    <a:fld id="{BF274F3E-946B-4022-9B11-B95BA18F99D8}" type="PERCENTAGE">
                      <a:rPr lang="en-US"/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'pg17'!$A$27:$A$33</c:f>
              <c:strCache>
                <c:ptCount val="7"/>
                <c:pt idx="0">
                  <c:v>Government departments</c:v>
                </c:pt>
                <c:pt idx="1">
                  <c:v>Research Councils</c:v>
                </c:pt>
                <c:pt idx="2">
                  <c:v>Higher Education Funding Councils</c:v>
                </c:pt>
                <c:pt idx="3">
                  <c:v>Businesses</c:v>
                </c:pt>
                <c:pt idx="4">
                  <c:v>Charities</c:v>
                </c:pt>
                <c:pt idx="5">
                  <c:v>FP7 funding3</c:v>
                </c:pt>
                <c:pt idx="6">
                  <c:v>Other sources </c:v>
                </c:pt>
              </c:strCache>
            </c:strRef>
          </c:cat>
          <c:val>
            <c:numRef>
              <c:f>'pg17'!$I$27:$I$33</c:f>
              <c:numCache>
                <c:formatCode>#,##0</c:formatCode>
                <c:ptCount val="7"/>
                <c:pt idx="0">
                  <c:v>24798.628837</c:v>
                </c:pt>
                <c:pt idx="1">
                  <c:v>24004.565670000004</c:v>
                </c:pt>
                <c:pt idx="2">
                  <c:v>19445.282966999999</c:v>
                </c:pt>
                <c:pt idx="3">
                  <c:v>102659.63856400001</c:v>
                </c:pt>
                <c:pt idx="4">
                  <c:v>10861.591482000002</c:v>
                </c:pt>
                <c:pt idx="5">
                  <c:v>6900</c:v>
                </c:pt>
                <c:pt idx="6">
                  <c:v>37571.118375999999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289293293125594"/>
          <c:y val="0.14886578498076092"/>
          <c:w val="0.22507922879320935"/>
          <c:h val="0.68932191728461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/>
              <a:t>breakdown</a:t>
            </a:r>
            <a:r>
              <a:rPr lang="en-GB" sz="1000" baseline="0"/>
              <a:t> of fp7 funding received by the uk </a:t>
            </a:r>
          </a:p>
          <a:p>
            <a:pPr>
              <a:defRPr/>
            </a:pPr>
            <a:r>
              <a:rPr lang="en-GB" sz="1000" baseline="0"/>
              <a:t>total €6.9bn</a:t>
            </a:r>
            <a:endParaRPr lang="en-GB" sz="1000"/>
          </a:p>
        </c:rich>
      </c:tx>
      <c:layout>
        <c:manualLayout>
          <c:xMode val="edge"/>
          <c:yMode val="edge"/>
          <c:x val="0.21096014161020571"/>
          <c:y val="3.0577630238379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089445438282559E-2"/>
                  <c:y val="-7.12615293268293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408467501490752E-3"/>
                  <c:y val="-1.083874798426546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00775193798449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31127012522352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08944543828265E-2"/>
                  <c:y val="8.22622107969150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Universities</c:v>
              </c:pt>
              <c:pt idx="1">
                <c:v>SMEs</c:v>
              </c:pt>
              <c:pt idx="2">
                <c:v>Other Businesses </c:v>
              </c:pt>
              <c:pt idx="3">
                <c:v>Research organisations</c:v>
              </c:pt>
              <c:pt idx="4">
                <c:v>Others</c:v>
              </c:pt>
              <c:pt idx="5">
                <c:v>Public bodies</c:v>
              </c:pt>
            </c:strLit>
          </c:cat>
          <c:val>
            <c:numLit>
              <c:formatCode>General</c:formatCode>
              <c:ptCount val="6"/>
              <c:pt idx="0">
                <c:v>70.650000000000006</c:v>
              </c:pt>
              <c:pt idx="1">
                <c:v>13.17</c:v>
              </c:pt>
              <c:pt idx="2">
                <c:v>4.95</c:v>
              </c:pt>
              <c:pt idx="3">
                <c:v>8.27</c:v>
              </c:pt>
              <c:pt idx="4">
                <c:v>0.83</c:v>
              </c:pt>
              <c:pt idx="5">
                <c:v>2.13</c:v>
              </c:pt>
            </c:numLit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321944</xdr:colOff>
      <xdr:row>15</xdr:row>
      <xdr:rowOff>47624</xdr:rowOff>
    </xdr:from>
    <xdr:to>
      <xdr:col>16</xdr:col>
      <xdr:colOff>438150</xdr:colOff>
      <xdr:row>34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24</xdr:row>
      <xdr:rowOff>100693</xdr:rowOff>
    </xdr:from>
    <xdr:to>
      <xdr:col>14</xdr:col>
      <xdr:colOff>400050</xdr:colOff>
      <xdr:row>53</xdr:row>
      <xdr:rowOff>122465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502919</xdr:colOff>
      <xdr:row>0</xdr:row>
      <xdr:rowOff>161925</xdr:rowOff>
    </xdr:from>
    <xdr:to>
      <xdr:col>11</xdr:col>
      <xdr:colOff>161924</xdr:colOff>
      <xdr:row>24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516255</xdr:colOff>
      <xdr:row>11</xdr:row>
      <xdr:rowOff>1904</xdr:rowOff>
    </xdr:from>
    <xdr:to>
      <xdr:col>6</xdr:col>
      <xdr:colOff>9525</xdr:colOff>
      <xdr:row>27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21771</xdr:colOff>
      <xdr:row>1</xdr:row>
      <xdr:rowOff>185056</xdr:rowOff>
    </xdr:from>
    <xdr:to>
      <xdr:col>17</xdr:col>
      <xdr:colOff>566058</xdr:colOff>
      <xdr:row>45</xdr:row>
      <xdr:rowOff>10886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438148</xdr:colOff>
      <xdr:row>2</xdr:row>
      <xdr:rowOff>14285</xdr:rowOff>
    </xdr:from>
    <xdr:to>
      <xdr:col>17</xdr:col>
      <xdr:colOff>317500</xdr:colOff>
      <xdr:row>31</xdr:row>
      <xdr:rowOff>183173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9525</xdr:rowOff>
    </xdr:from>
    <xdr:to>
      <xdr:col>16</xdr:col>
      <xdr:colOff>457200</xdr:colOff>
      <xdr:row>25</xdr:row>
      <xdr:rowOff>109538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2</xdr:row>
      <xdr:rowOff>143388</xdr:rowOff>
    </xdr:from>
    <xdr:to>
      <xdr:col>22</xdr:col>
      <xdr:colOff>440403</xdr:colOff>
      <xdr:row>40</xdr:row>
      <xdr:rowOff>166329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272324</xdr:colOff>
      <xdr:row>1</xdr:row>
      <xdr:rowOff>29765</xdr:rowOff>
    </xdr:from>
    <xdr:to>
      <xdr:col>16</xdr:col>
      <xdr:colOff>232035</xdr:colOff>
      <xdr:row>18</xdr:row>
      <xdr:rowOff>55689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95249</xdr:rowOff>
    </xdr:from>
    <xdr:to>
      <xdr:col>7</xdr:col>
      <xdr:colOff>581025</xdr:colOff>
      <xdr:row>30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U%20document_additional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7-GDP"/>
      <sheetName val="(FP7+structural funds) - GDP"/>
    </sheetNames>
    <sheetDataSet>
      <sheetData sheetId="0"/>
      <sheetData sheetId="1">
        <row r="4">
          <cell r="A4" t="str">
            <v>POL</v>
          </cell>
        </row>
        <row r="5">
          <cell r="A5" t="str">
            <v>POR</v>
          </cell>
        </row>
        <row r="6">
          <cell r="A6" t="str">
            <v>CZE</v>
          </cell>
        </row>
        <row r="7">
          <cell r="A7" t="str">
            <v>GRE</v>
          </cell>
        </row>
        <row r="8">
          <cell r="A8" t="str">
            <v>HUN</v>
          </cell>
        </row>
        <row r="9">
          <cell r="A9" t="str">
            <v>ESP</v>
          </cell>
        </row>
        <row r="10">
          <cell r="A10" t="str">
            <v>SLO</v>
          </cell>
        </row>
        <row r="11">
          <cell r="A11" t="str">
            <v>SLK</v>
          </cell>
        </row>
        <row r="12">
          <cell r="A12" t="str">
            <v>LIT</v>
          </cell>
        </row>
        <row r="13">
          <cell r="A13" t="str">
            <v>EST</v>
          </cell>
        </row>
        <row r="14">
          <cell r="A14" t="str">
            <v>LAT</v>
          </cell>
        </row>
        <row r="15">
          <cell r="A15" t="str">
            <v>ROM</v>
          </cell>
        </row>
        <row r="16">
          <cell r="A16" t="str">
            <v>BUL</v>
          </cell>
        </row>
        <row r="17">
          <cell r="A17" t="str">
            <v>MAL</v>
          </cell>
        </row>
        <row r="18">
          <cell r="A18" t="str">
            <v>CYP</v>
          </cell>
        </row>
        <row r="19">
          <cell r="A19" t="str">
            <v>FIN</v>
          </cell>
        </row>
        <row r="20">
          <cell r="A20" t="str">
            <v>CRO</v>
          </cell>
        </row>
        <row r="21">
          <cell r="A21" t="str">
            <v>LUX</v>
          </cell>
        </row>
        <row r="22">
          <cell r="A22" t="str">
            <v>BEL</v>
          </cell>
        </row>
        <row r="23">
          <cell r="A23" t="str">
            <v>IRE</v>
          </cell>
        </row>
        <row r="24">
          <cell r="A24" t="str">
            <v>DEN</v>
          </cell>
        </row>
        <row r="25">
          <cell r="A25" t="str">
            <v>SWE</v>
          </cell>
        </row>
        <row r="26">
          <cell r="A26" t="str">
            <v>AUS</v>
          </cell>
        </row>
        <row r="27">
          <cell r="A27" t="str">
            <v>NET</v>
          </cell>
        </row>
        <row r="28">
          <cell r="A28" t="str">
            <v>ITA</v>
          </cell>
        </row>
        <row r="29">
          <cell r="A29" t="str">
            <v>UK</v>
          </cell>
        </row>
        <row r="30">
          <cell r="A30" t="str">
            <v>GER</v>
          </cell>
        </row>
        <row r="31">
          <cell r="A31" t="str">
            <v>FRA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4" workbookViewId="0">
      <selection activeCell="E6" sqref="E6"/>
    </sheetView>
  </sheetViews>
  <sheetFormatPr defaultRowHeight="15"/>
  <cols>
    <col min="1" max="1" width="31.7109375" customWidth="1"/>
  </cols>
  <sheetData>
    <row r="1" spans="1:2" ht="15.75" thickBot="1">
      <c r="A1" s="1" t="s">
        <v>101</v>
      </c>
    </row>
    <row r="2" spans="1:2" ht="15.75" thickBot="1">
      <c r="A2" s="67" t="s">
        <v>81</v>
      </c>
      <c r="B2" s="65" t="s">
        <v>134</v>
      </c>
    </row>
    <row r="3" spans="1:2" ht="15.75" thickBot="1">
      <c r="A3" s="78" t="s">
        <v>74</v>
      </c>
      <c r="B3" s="85">
        <v>74.8</v>
      </c>
    </row>
    <row r="4" spans="1:2">
      <c r="A4" s="86" t="s">
        <v>85</v>
      </c>
      <c r="B4" s="87">
        <f>B3-B5-B6</f>
        <v>55.539999999999992</v>
      </c>
    </row>
    <row r="5" spans="1:2">
      <c r="A5" s="88" t="s">
        <v>102</v>
      </c>
      <c r="B5" s="89">
        <v>13.1</v>
      </c>
    </row>
    <row r="6" spans="1:2" ht="15.75" thickBot="1">
      <c r="A6" s="90" t="s">
        <v>108</v>
      </c>
      <c r="B6" s="91">
        <v>6.16</v>
      </c>
    </row>
    <row r="7" spans="1:2" ht="15.75" thickBot="1">
      <c r="A7" s="78" t="s">
        <v>107</v>
      </c>
      <c r="B7" s="85">
        <v>5</v>
      </c>
    </row>
    <row r="8" spans="1:2" ht="15.75" thickBot="1">
      <c r="A8" s="83" t="s">
        <v>109</v>
      </c>
      <c r="B8" s="92">
        <v>40.200000000000003</v>
      </c>
    </row>
    <row r="9" spans="1:2" ht="15.75" thickBot="1">
      <c r="A9" s="62" t="s">
        <v>0</v>
      </c>
      <c r="B9" s="70">
        <f>B3+B7+B8</f>
        <v>120</v>
      </c>
    </row>
    <row r="10" spans="1:2">
      <c r="A10" s="94" t="s">
        <v>88</v>
      </c>
      <c r="B10" s="74"/>
    </row>
    <row r="11" spans="1:2">
      <c r="A11" s="135" t="s">
        <v>103</v>
      </c>
    </row>
    <row r="12" spans="1:2">
      <c r="A12" s="135" t="s">
        <v>104</v>
      </c>
    </row>
    <row r="13" spans="1:2">
      <c r="A13" s="135" t="s">
        <v>105</v>
      </c>
    </row>
    <row r="14" spans="1:2">
      <c r="A14" s="135" t="s">
        <v>106</v>
      </c>
    </row>
    <row r="19" spans="1:1">
      <c r="A19" s="93"/>
    </row>
    <row r="20" spans="1:1">
      <c r="A20" s="9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workbookViewId="0">
      <selection activeCell="C42" sqref="C42"/>
    </sheetView>
  </sheetViews>
  <sheetFormatPr defaultRowHeight="12.75"/>
  <cols>
    <col min="1" max="1" width="70.7109375" style="50" customWidth="1"/>
    <col min="2" max="3" width="21.7109375" style="50" customWidth="1"/>
    <col min="4" max="4" width="20" style="50" customWidth="1"/>
    <col min="5" max="5" width="13.7109375" style="6" customWidth="1"/>
    <col min="6" max="6" width="27.42578125" style="6" customWidth="1"/>
    <col min="7" max="7" width="16.28515625" style="52" customWidth="1"/>
    <col min="8" max="8" width="10.7109375" style="50" customWidth="1"/>
    <col min="9" max="9" width="13.7109375" style="6" customWidth="1"/>
    <col min="10" max="10" width="12.42578125" style="6" customWidth="1"/>
    <col min="11" max="257" width="8.85546875" style="6"/>
    <col min="258" max="258" width="70.7109375" style="6" customWidth="1"/>
    <col min="259" max="259" width="10.7109375" style="6" customWidth="1"/>
    <col min="260" max="260" width="14.42578125" style="6" customWidth="1"/>
    <col min="261" max="261" width="10.140625" style="6" bestFit="1" customWidth="1"/>
    <col min="262" max="262" width="9" style="6" customWidth="1"/>
    <col min="263" max="263" width="16.28515625" style="6" customWidth="1"/>
    <col min="264" max="264" width="10.7109375" style="6" customWidth="1"/>
    <col min="265" max="265" width="13.7109375" style="6" customWidth="1"/>
    <col min="266" max="266" width="12.42578125" style="6" customWidth="1"/>
    <col min="267" max="513" width="8.85546875" style="6"/>
    <col min="514" max="514" width="70.7109375" style="6" customWidth="1"/>
    <col min="515" max="515" width="10.7109375" style="6" customWidth="1"/>
    <col min="516" max="516" width="14.42578125" style="6" customWidth="1"/>
    <col min="517" max="517" width="10.140625" style="6" bestFit="1" customWidth="1"/>
    <col min="518" max="518" width="9" style="6" customWidth="1"/>
    <col min="519" max="519" width="16.28515625" style="6" customWidth="1"/>
    <col min="520" max="520" width="10.7109375" style="6" customWidth="1"/>
    <col min="521" max="521" width="13.7109375" style="6" customWidth="1"/>
    <col min="522" max="522" width="12.42578125" style="6" customWidth="1"/>
    <col min="523" max="769" width="8.85546875" style="6"/>
    <col min="770" max="770" width="70.7109375" style="6" customWidth="1"/>
    <col min="771" max="771" width="10.7109375" style="6" customWidth="1"/>
    <col min="772" max="772" width="14.42578125" style="6" customWidth="1"/>
    <col min="773" max="773" width="10.140625" style="6" bestFit="1" customWidth="1"/>
    <col min="774" max="774" width="9" style="6" customWidth="1"/>
    <col min="775" max="775" width="16.28515625" style="6" customWidth="1"/>
    <col min="776" max="776" width="10.7109375" style="6" customWidth="1"/>
    <col min="777" max="777" width="13.7109375" style="6" customWidth="1"/>
    <col min="778" max="778" width="12.42578125" style="6" customWidth="1"/>
    <col min="779" max="1025" width="8.85546875" style="6"/>
    <col min="1026" max="1026" width="70.7109375" style="6" customWidth="1"/>
    <col min="1027" max="1027" width="10.7109375" style="6" customWidth="1"/>
    <col min="1028" max="1028" width="14.42578125" style="6" customWidth="1"/>
    <col min="1029" max="1029" width="10.140625" style="6" bestFit="1" customWidth="1"/>
    <col min="1030" max="1030" width="9" style="6" customWidth="1"/>
    <col min="1031" max="1031" width="16.28515625" style="6" customWidth="1"/>
    <col min="1032" max="1032" width="10.7109375" style="6" customWidth="1"/>
    <col min="1033" max="1033" width="13.7109375" style="6" customWidth="1"/>
    <col min="1034" max="1034" width="12.42578125" style="6" customWidth="1"/>
    <col min="1035" max="1281" width="8.85546875" style="6"/>
    <col min="1282" max="1282" width="70.7109375" style="6" customWidth="1"/>
    <col min="1283" max="1283" width="10.7109375" style="6" customWidth="1"/>
    <col min="1284" max="1284" width="14.42578125" style="6" customWidth="1"/>
    <col min="1285" max="1285" width="10.140625" style="6" bestFit="1" customWidth="1"/>
    <col min="1286" max="1286" width="9" style="6" customWidth="1"/>
    <col min="1287" max="1287" width="16.28515625" style="6" customWidth="1"/>
    <col min="1288" max="1288" width="10.7109375" style="6" customWidth="1"/>
    <col min="1289" max="1289" width="13.7109375" style="6" customWidth="1"/>
    <col min="1290" max="1290" width="12.42578125" style="6" customWidth="1"/>
    <col min="1291" max="1537" width="8.85546875" style="6"/>
    <col min="1538" max="1538" width="70.7109375" style="6" customWidth="1"/>
    <col min="1539" max="1539" width="10.7109375" style="6" customWidth="1"/>
    <col min="1540" max="1540" width="14.42578125" style="6" customWidth="1"/>
    <col min="1541" max="1541" width="10.140625" style="6" bestFit="1" customWidth="1"/>
    <col min="1542" max="1542" width="9" style="6" customWidth="1"/>
    <col min="1543" max="1543" width="16.28515625" style="6" customWidth="1"/>
    <col min="1544" max="1544" width="10.7109375" style="6" customWidth="1"/>
    <col min="1545" max="1545" width="13.7109375" style="6" customWidth="1"/>
    <col min="1546" max="1546" width="12.42578125" style="6" customWidth="1"/>
    <col min="1547" max="1793" width="8.85546875" style="6"/>
    <col min="1794" max="1794" width="70.7109375" style="6" customWidth="1"/>
    <col min="1795" max="1795" width="10.7109375" style="6" customWidth="1"/>
    <col min="1796" max="1796" width="14.42578125" style="6" customWidth="1"/>
    <col min="1797" max="1797" width="10.140625" style="6" bestFit="1" customWidth="1"/>
    <col min="1798" max="1798" width="9" style="6" customWidth="1"/>
    <col min="1799" max="1799" width="16.28515625" style="6" customWidth="1"/>
    <col min="1800" max="1800" width="10.7109375" style="6" customWidth="1"/>
    <col min="1801" max="1801" width="13.7109375" style="6" customWidth="1"/>
    <col min="1802" max="1802" width="12.42578125" style="6" customWidth="1"/>
    <col min="1803" max="2049" width="8.85546875" style="6"/>
    <col min="2050" max="2050" width="70.7109375" style="6" customWidth="1"/>
    <col min="2051" max="2051" width="10.7109375" style="6" customWidth="1"/>
    <col min="2052" max="2052" width="14.42578125" style="6" customWidth="1"/>
    <col min="2053" max="2053" width="10.140625" style="6" bestFit="1" customWidth="1"/>
    <col min="2054" max="2054" width="9" style="6" customWidth="1"/>
    <col min="2055" max="2055" width="16.28515625" style="6" customWidth="1"/>
    <col min="2056" max="2056" width="10.7109375" style="6" customWidth="1"/>
    <col min="2057" max="2057" width="13.7109375" style="6" customWidth="1"/>
    <col min="2058" max="2058" width="12.42578125" style="6" customWidth="1"/>
    <col min="2059" max="2305" width="8.85546875" style="6"/>
    <col min="2306" max="2306" width="70.7109375" style="6" customWidth="1"/>
    <col min="2307" max="2307" width="10.7109375" style="6" customWidth="1"/>
    <col min="2308" max="2308" width="14.42578125" style="6" customWidth="1"/>
    <col min="2309" max="2309" width="10.140625" style="6" bestFit="1" customWidth="1"/>
    <col min="2310" max="2310" width="9" style="6" customWidth="1"/>
    <col min="2311" max="2311" width="16.28515625" style="6" customWidth="1"/>
    <col min="2312" max="2312" width="10.7109375" style="6" customWidth="1"/>
    <col min="2313" max="2313" width="13.7109375" style="6" customWidth="1"/>
    <col min="2314" max="2314" width="12.42578125" style="6" customWidth="1"/>
    <col min="2315" max="2561" width="8.85546875" style="6"/>
    <col min="2562" max="2562" width="70.7109375" style="6" customWidth="1"/>
    <col min="2563" max="2563" width="10.7109375" style="6" customWidth="1"/>
    <col min="2564" max="2564" width="14.42578125" style="6" customWidth="1"/>
    <col min="2565" max="2565" width="10.140625" style="6" bestFit="1" customWidth="1"/>
    <col min="2566" max="2566" width="9" style="6" customWidth="1"/>
    <col min="2567" max="2567" width="16.28515625" style="6" customWidth="1"/>
    <col min="2568" max="2568" width="10.7109375" style="6" customWidth="1"/>
    <col min="2569" max="2569" width="13.7109375" style="6" customWidth="1"/>
    <col min="2570" max="2570" width="12.42578125" style="6" customWidth="1"/>
    <col min="2571" max="2817" width="8.85546875" style="6"/>
    <col min="2818" max="2818" width="70.7109375" style="6" customWidth="1"/>
    <col min="2819" max="2819" width="10.7109375" style="6" customWidth="1"/>
    <col min="2820" max="2820" width="14.42578125" style="6" customWidth="1"/>
    <col min="2821" max="2821" width="10.140625" style="6" bestFit="1" customWidth="1"/>
    <col min="2822" max="2822" width="9" style="6" customWidth="1"/>
    <col min="2823" max="2823" width="16.28515625" style="6" customWidth="1"/>
    <col min="2824" max="2824" width="10.7109375" style="6" customWidth="1"/>
    <col min="2825" max="2825" width="13.7109375" style="6" customWidth="1"/>
    <col min="2826" max="2826" width="12.42578125" style="6" customWidth="1"/>
    <col min="2827" max="3073" width="8.85546875" style="6"/>
    <col min="3074" max="3074" width="70.7109375" style="6" customWidth="1"/>
    <col min="3075" max="3075" width="10.7109375" style="6" customWidth="1"/>
    <col min="3076" max="3076" width="14.42578125" style="6" customWidth="1"/>
    <col min="3077" max="3077" width="10.140625" style="6" bestFit="1" customWidth="1"/>
    <col min="3078" max="3078" width="9" style="6" customWidth="1"/>
    <col min="3079" max="3079" width="16.28515625" style="6" customWidth="1"/>
    <col min="3080" max="3080" width="10.7109375" style="6" customWidth="1"/>
    <col min="3081" max="3081" width="13.7109375" style="6" customWidth="1"/>
    <col min="3082" max="3082" width="12.42578125" style="6" customWidth="1"/>
    <col min="3083" max="3329" width="8.85546875" style="6"/>
    <col min="3330" max="3330" width="70.7109375" style="6" customWidth="1"/>
    <col min="3331" max="3331" width="10.7109375" style="6" customWidth="1"/>
    <col min="3332" max="3332" width="14.42578125" style="6" customWidth="1"/>
    <col min="3333" max="3333" width="10.140625" style="6" bestFit="1" customWidth="1"/>
    <col min="3334" max="3334" width="9" style="6" customWidth="1"/>
    <col min="3335" max="3335" width="16.28515625" style="6" customWidth="1"/>
    <col min="3336" max="3336" width="10.7109375" style="6" customWidth="1"/>
    <col min="3337" max="3337" width="13.7109375" style="6" customWidth="1"/>
    <col min="3338" max="3338" width="12.42578125" style="6" customWidth="1"/>
    <col min="3339" max="3585" width="8.85546875" style="6"/>
    <col min="3586" max="3586" width="70.7109375" style="6" customWidth="1"/>
    <col min="3587" max="3587" width="10.7109375" style="6" customWidth="1"/>
    <col min="3588" max="3588" width="14.42578125" style="6" customWidth="1"/>
    <col min="3589" max="3589" width="10.140625" style="6" bestFit="1" customWidth="1"/>
    <col min="3590" max="3590" width="9" style="6" customWidth="1"/>
    <col min="3591" max="3591" width="16.28515625" style="6" customWidth="1"/>
    <col min="3592" max="3592" width="10.7109375" style="6" customWidth="1"/>
    <col min="3593" max="3593" width="13.7109375" style="6" customWidth="1"/>
    <col min="3594" max="3594" width="12.42578125" style="6" customWidth="1"/>
    <col min="3595" max="3841" width="8.85546875" style="6"/>
    <col min="3842" max="3842" width="70.7109375" style="6" customWidth="1"/>
    <col min="3843" max="3843" width="10.7109375" style="6" customWidth="1"/>
    <col min="3844" max="3844" width="14.42578125" style="6" customWidth="1"/>
    <col min="3845" max="3845" width="10.140625" style="6" bestFit="1" customWidth="1"/>
    <col min="3846" max="3846" width="9" style="6" customWidth="1"/>
    <col min="3847" max="3847" width="16.28515625" style="6" customWidth="1"/>
    <col min="3848" max="3848" width="10.7109375" style="6" customWidth="1"/>
    <col min="3849" max="3849" width="13.7109375" style="6" customWidth="1"/>
    <col min="3850" max="3850" width="12.42578125" style="6" customWidth="1"/>
    <col min="3851" max="4097" width="8.85546875" style="6"/>
    <col min="4098" max="4098" width="70.7109375" style="6" customWidth="1"/>
    <col min="4099" max="4099" width="10.7109375" style="6" customWidth="1"/>
    <col min="4100" max="4100" width="14.42578125" style="6" customWidth="1"/>
    <col min="4101" max="4101" width="10.140625" style="6" bestFit="1" customWidth="1"/>
    <col min="4102" max="4102" width="9" style="6" customWidth="1"/>
    <col min="4103" max="4103" width="16.28515625" style="6" customWidth="1"/>
    <col min="4104" max="4104" width="10.7109375" style="6" customWidth="1"/>
    <col min="4105" max="4105" width="13.7109375" style="6" customWidth="1"/>
    <col min="4106" max="4106" width="12.42578125" style="6" customWidth="1"/>
    <col min="4107" max="4353" width="8.85546875" style="6"/>
    <col min="4354" max="4354" width="70.7109375" style="6" customWidth="1"/>
    <col min="4355" max="4355" width="10.7109375" style="6" customWidth="1"/>
    <col min="4356" max="4356" width="14.42578125" style="6" customWidth="1"/>
    <col min="4357" max="4357" width="10.140625" style="6" bestFit="1" customWidth="1"/>
    <col min="4358" max="4358" width="9" style="6" customWidth="1"/>
    <col min="4359" max="4359" width="16.28515625" style="6" customWidth="1"/>
    <col min="4360" max="4360" width="10.7109375" style="6" customWidth="1"/>
    <col min="4361" max="4361" width="13.7109375" style="6" customWidth="1"/>
    <col min="4362" max="4362" width="12.42578125" style="6" customWidth="1"/>
    <col min="4363" max="4609" width="8.85546875" style="6"/>
    <col min="4610" max="4610" width="70.7109375" style="6" customWidth="1"/>
    <col min="4611" max="4611" width="10.7109375" style="6" customWidth="1"/>
    <col min="4612" max="4612" width="14.42578125" style="6" customWidth="1"/>
    <col min="4613" max="4613" width="10.140625" style="6" bestFit="1" customWidth="1"/>
    <col min="4614" max="4614" width="9" style="6" customWidth="1"/>
    <col min="4615" max="4615" width="16.28515625" style="6" customWidth="1"/>
    <col min="4616" max="4616" width="10.7109375" style="6" customWidth="1"/>
    <col min="4617" max="4617" width="13.7109375" style="6" customWidth="1"/>
    <col min="4618" max="4618" width="12.42578125" style="6" customWidth="1"/>
    <col min="4619" max="4865" width="8.85546875" style="6"/>
    <col min="4866" max="4866" width="70.7109375" style="6" customWidth="1"/>
    <col min="4867" max="4867" width="10.7109375" style="6" customWidth="1"/>
    <col min="4868" max="4868" width="14.42578125" style="6" customWidth="1"/>
    <col min="4869" max="4869" width="10.140625" style="6" bestFit="1" customWidth="1"/>
    <col min="4870" max="4870" width="9" style="6" customWidth="1"/>
    <col min="4871" max="4871" width="16.28515625" style="6" customWidth="1"/>
    <col min="4872" max="4872" width="10.7109375" style="6" customWidth="1"/>
    <col min="4873" max="4873" width="13.7109375" style="6" customWidth="1"/>
    <col min="4874" max="4874" width="12.42578125" style="6" customWidth="1"/>
    <col min="4875" max="5121" width="8.85546875" style="6"/>
    <col min="5122" max="5122" width="70.7109375" style="6" customWidth="1"/>
    <col min="5123" max="5123" width="10.7109375" style="6" customWidth="1"/>
    <col min="5124" max="5124" width="14.42578125" style="6" customWidth="1"/>
    <col min="5125" max="5125" width="10.140625" style="6" bestFit="1" customWidth="1"/>
    <col min="5126" max="5126" width="9" style="6" customWidth="1"/>
    <col min="5127" max="5127" width="16.28515625" style="6" customWidth="1"/>
    <col min="5128" max="5128" width="10.7109375" style="6" customWidth="1"/>
    <col min="5129" max="5129" width="13.7109375" style="6" customWidth="1"/>
    <col min="5130" max="5130" width="12.42578125" style="6" customWidth="1"/>
    <col min="5131" max="5377" width="8.85546875" style="6"/>
    <col min="5378" max="5378" width="70.7109375" style="6" customWidth="1"/>
    <col min="5379" max="5379" width="10.7109375" style="6" customWidth="1"/>
    <col min="5380" max="5380" width="14.42578125" style="6" customWidth="1"/>
    <col min="5381" max="5381" width="10.140625" style="6" bestFit="1" customWidth="1"/>
    <col min="5382" max="5382" width="9" style="6" customWidth="1"/>
    <col min="5383" max="5383" width="16.28515625" style="6" customWidth="1"/>
    <col min="5384" max="5384" width="10.7109375" style="6" customWidth="1"/>
    <col min="5385" max="5385" width="13.7109375" style="6" customWidth="1"/>
    <col min="5386" max="5386" width="12.42578125" style="6" customWidth="1"/>
    <col min="5387" max="5633" width="8.85546875" style="6"/>
    <col min="5634" max="5634" width="70.7109375" style="6" customWidth="1"/>
    <col min="5635" max="5635" width="10.7109375" style="6" customWidth="1"/>
    <col min="5636" max="5636" width="14.42578125" style="6" customWidth="1"/>
    <col min="5637" max="5637" width="10.140625" style="6" bestFit="1" customWidth="1"/>
    <col min="5638" max="5638" width="9" style="6" customWidth="1"/>
    <col min="5639" max="5639" width="16.28515625" style="6" customWidth="1"/>
    <col min="5640" max="5640" width="10.7109375" style="6" customWidth="1"/>
    <col min="5641" max="5641" width="13.7109375" style="6" customWidth="1"/>
    <col min="5642" max="5642" width="12.42578125" style="6" customWidth="1"/>
    <col min="5643" max="5889" width="8.85546875" style="6"/>
    <col min="5890" max="5890" width="70.7109375" style="6" customWidth="1"/>
    <col min="5891" max="5891" width="10.7109375" style="6" customWidth="1"/>
    <col min="5892" max="5892" width="14.42578125" style="6" customWidth="1"/>
    <col min="5893" max="5893" width="10.140625" style="6" bestFit="1" customWidth="1"/>
    <col min="5894" max="5894" width="9" style="6" customWidth="1"/>
    <col min="5895" max="5895" width="16.28515625" style="6" customWidth="1"/>
    <col min="5896" max="5896" width="10.7109375" style="6" customWidth="1"/>
    <col min="5897" max="5897" width="13.7109375" style="6" customWidth="1"/>
    <col min="5898" max="5898" width="12.42578125" style="6" customWidth="1"/>
    <col min="5899" max="6145" width="8.85546875" style="6"/>
    <col min="6146" max="6146" width="70.7109375" style="6" customWidth="1"/>
    <col min="6147" max="6147" width="10.7109375" style="6" customWidth="1"/>
    <col min="6148" max="6148" width="14.42578125" style="6" customWidth="1"/>
    <col min="6149" max="6149" width="10.140625" style="6" bestFit="1" customWidth="1"/>
    <col min="6150" max="6150" width="9" style="6" customWidth="1"/>
    <col min="6151" max="6151" width="16.28515625" style="6" customWidth="1"/>
    <col min="6152" max="6152" width="10.7109375" style="6" customWidth="1"/>
    <col min="6153" max="6153" width="13.7109375" style="6" customWidth="1"/>
    <col min="6154" max="6154" width="12.42578125" style="6" customWidth="1"/>
    <col min="6155" max="6401" width="8.85546875" style="6"/>
    <col min="6402" max="6402" width="70.7109375" style="6" customWidth="1"/>
    <col min="6403" max="6403" width="10.7109375" style="6" customWidth="1"/>
    <col min="6404" max="6404" width="14.42578125" style="6" customWidth="1"/>
    <col min="6405" max="6405" width="10.140625" style="6" bestFit="1" customWidth="1"/>
    <col min="6406" max="6406" width="9" style="6" customWidth="1"/>
    <col min="6407" max="6407" width="16.28515625" style="6" customWidth="1"/>
    <col min="6408" max="6408" width="10.7109375" style="6" customWidth="1"/>
    <col min="6409" max="6409" width="13.7109375" style="6" customWidth="1"/>
    <col min="6410" max="6410" width="12.42578125" style="6" customWidth="1"/>
    <col min="6411" max="6657" width="8.85546875" style="6"/>
    <col min="6658" max="6658" width="70.7109375" style="6" customWidth="1"/>
    <col min="6659" max="6659" width="10.7109375" style="6" customWidth="1"/>
    <col min="6660" max="6660" width="14.42578125" style="6" customWidth="1"/>
    <col min="6661" max="6661" width="10.140625" style="6" bestFit="1" customWidth="1"/>
    <col min="6662" max="6662" width="9" style="6" customWidth="1"/>
    <col min="6663" max="6663" width="16.28515625" style="6" customWidth="1"/>
    <col min="6664" max="6664" width="10.7109375" style="6" customWidth="1"/>
    <col min="6665" max="6665" width="13.7109375" style="6" customWidth="1"/>
    <col min="6666" max="6666" width="12.42578125" style="6" customWidth="1"/>
    <col min="6667" max="6913" width="8.85546875" style="6"/>
    <col min="6914" max="6914" width="70.7109375" style="6" customWidth="1"/>
    <col min="6915" max="6915" width="10.7109375" style="6" customWidth="1"/>
    <col min="6916" max="6916" width="14.42578125" style="6" customWidth="1"/>
    <col min="6917" max="6917" width="10.140625" style="6" bestFit="1" customWidth="1"/>
    <col min="6918" max="6918" width="9" style="6" customWidth="1"/>
    <col min="6919" max="6919" width="16.28515625" style="6" customWidth="1"/>
    <col min="6920" max="6920" width="10.7109375" style="6" customWidth="1"/>
    <col min="6921" max="6921" width="13.7109375" style="6" customWidth="1"/>
    <col min="6922" max="6922" width="12.42578125" style="6" customWidth="1"/>
    <col min="6923" max="7169" width="8.85546875" style="6"/>
    <col min="7170" max="7170" width="70.7109375" style="6" customWidth="1"/>
    <col min="7171" max="7171" width="10.7109375" style="6" customWidth="1"/>
    <col min="7172" max="7172" width="14.42578125" style="6" customWidth="1"/>
    <col min="7173" max="7173" width="10.140625" style="6" bestFit="1" customWidth="1"/>
    <col min="7174" max="7174" width="9" style="6" customWidth="1"/>
    <col min="7175" max="7175" width="16.28515625" style="6" customWidth="1"/>
    <col min="7176" max="7176" width="10.7109375" style="6" customWidth="1"/>
    <col min="7177" max="7177" width="13.7109375" style="6" customWidth="1"/>
    <col min="7178" max="7178" width="12.42578125" style="6" customWidth="1"/>
    <col min="7179" max="7425" width="8.85546875" style="6"/>
    <col min="7426" max="7426" width="70.7109375" style="6" customWidth="1"/>
    <col min="7427" max="7427" width="10.7109375" style="6" customWidth="1"/>
    <col min="7428" max="7428" width="14.42578125" style="6" customWidth="1"/>
    <col min="7429" max="7429" width="10.140625" style="6" bestFit="1" customWidth="1"/>
    <col min="7430" max="7430" width="9" style="6" customWidth="1"/>
    <col min="7431" max="7431" width="16.28515625" style="6" customWidth="1"/>
    <col min="7432" max="7432" width="10.7109375" style="6" customWidth="1"/>
    <col min="7433" max="7433" width="13.7109375" style="6" customWidth="1"/>
    <col min="7434" max="7434" width="12.42578125" style="6" customWidth="1"/>
    <col min="7435" max="7681" width="8.85546875" style="6"/>
    <col min="7682" max="7682" width="70.7109375" style="6" customWidth="1"/>
    <col min="7683" max="7683" width="10.7109375" style="6" customWidth="1"/>
    <col min="7684" max="7684" width="14.42578125" style="6" customWidth="1"/>
    <col min="7685" max="7685" width="10.140625" style="6" bestFit="1" customWidth="1"/>
    <col min="7686" max="7686" width="9" style="6" customWidth="1"/>
    <col min="7687" max="7687" width="16.28515625" style="6" customWidth="1"/>
    <col min="7688" max="7688" width="10.7109375" style="6" customWidth="1"/>
    <col min="7689" max="7689" width="13.7109375" style="6" customWidth="1"/>
    <col min="7690" max="7690" width="12.42578125" style="6" customWidth="1"/>
    <col min="7691" max="7937" width="8.85546875" style="6"/>
    <col min="7938" max="7938" width="70.7109375" style="6" customWidth="1"/>
    <col min="7939" max="7939" width="10.7109375" style="6" customWidth="1"/>
    <col min="7940" max="7940" width="14.42578125" style="6" customWidth="1"/>
    <col min="7941" max="7941" width="10.140625" style="6" bestFit="1" customWidth="1"/>
    <col min="7942" max="7942" width="9" style="6" customWidth="1"/>
    <col min="7943" max="7943" width="16.28515625" style="6" customWidth="1"/>
    <col min="7944" max="7944" width="10.7109375" style="6" customWidth="1"/>
    <col min="7945" max="7945" width="13.7109375" style="6" customWidth="1"/>
    <col min="7946" max="7946" width="12.42578125" style="6" customWidth="1"/>
    <col min="7947" max="8193" width="8.85546875" style="6"/>
    <col min="8194" max="8194" width="70.7109375" style="6" customWidth="1"/>
    <col min="8195" max="8195" width="10.7109375" style="6" customWidth="1"/>
    <col min="8196" max="8196" width="14.42578125" style="6" customWidth="1"/>
    <col min="8197" max="8197" width="10.140625" style="6" bestFit="1" customWidth="1"/>
    <col min="8198" max="8198" width="9" style="6" customWidth="1"/>
    <col min="8199" max="8199" width="16.28515625" style="6" customWidth="1"/>
    <col min="8200" max="8200" width="10.7109375" style="6" customWidth="1"/>
    <col min="8201" max="8201" width="13.7109375" style="6" customWidth="1"/>
    <col min="8202" max="8202" width="12.42578125" style="6" customWidth="1"/>
    <col min="8203" max="8449" width="8.85546875" style="6"/>
    <col min="8450" max="8450" width="70.7109375" style="6" customWidth="1"/>
    <col min="8451" max="8451" width="10.7109375" style="6" customWidth="1"/>
    <col min="8452" max="8452" width="14.42578125" style="6" customWidth="1"/>
    <col min="8453" max="8453" width="10.140625" style="6" bestFit="1" customWidth="1"/>
    <col min="8454" max="8454" width="9" style="6" customWidth="1"/>
    <col min="8455" max="8455" width="16.28515625" style="6" customWidth="1"/>
    <col min="8456" max="8456" width="10.7109375" style="6" customWidth="1"/>
    <col min="8457" max="8457" width="13.7109375" style="6" customWidth="1"/>
    <col min="8458" max="8458" width="12.42578125" style="6" customWidth="1"/>
    <col min="8459" max="8705" width="8.85546875" style="6"/>
    <col min="8706" max="8706" width="70.7109375" style="6" customWidth="1"/>
    <col min="8707" max="8707" width="10.7109375" style="6" customWidth="1"/>
    <col min="8708" max="8708" width="14.42578125" style="6" customWidth="1"/>
    <col min="8709" max="8709" width="10.140625" style="6" bestFit="1" customWidth="1"/>
    <col min="8710" max="8710" width="9" style="6" customWidth="1"/>
    <col min="8711" max="8711" width="16.28515625" style="6" customWidth="1"/>
    <col min="8712" max="8712" width="10.7109375" style="6" customWidth="1"/>
    <col min="8713" max="8713" width="13.7109375" style="6" customWidth="1"/>
    <col min="8714" max="8714" width="12.42578125" style="6" customWidth="1"/>
    <col min="8715" max="8961" width="8.85546875" style="6"/>
    <col min="8962" max="8962" width="70.7109375" style="6" customWidth="1"/>
    <col min="8963" max="8963" width="10.7109375" style="6" customWidth="1"/>
    <col min="8964" max="8964" width="14.42578125" style="6" customWidth="1"/>
    <col min="8965" max="8965" width="10.140625" style="6" bestFit="1" customWidth="1"/>
    <col min="8966" max="8966" width="9" style="6" customWidth="1"/>
    <col min="8967" max="8967" width="16.28515625" style="6" customWidth="1"/>
    <col min="8968" max="8968" width="10.7109375" style="6" customWidth="1"/>
    <col min="8969" max="8969" width="13.7109375" style="6" customWidth="1"/>
    <col min="8970" max="8970" width="12.42578125" style="6" customWidth="1"/>
    <col min="8971" max="9217" width="8.85546875" style="6"/>
    <col min="9218" max="9218" width="70.7109375" style="6" customWidth="1"/>
    <col min="9219" max="9219" width="10.7109375" style="6" customWidth="1"/>
    <col min="9220" max="9220" width="14.42578125" style="6" customWidth="1"/>
    <col min="9221" max="9221" width="10.140625" style="6" bestFit="1" customWidth="1"/>
    <col min="9222" max="9222" width="9" style="6" customWidth="1"/>
    <col min="9223" max="9223" width="16.28515625" style="6" customWidth="1"/>
    <col min="9224" max="9224" width="10.7109375" style="6" customWidth="1"/>
    <col min="9225" max="9225" width="13.7109375" style="6" customWidth="1"/>
    <col min="9226" max="9226" width="12.42578125" style="6" customWidth="1"/>
    <col min="9227" max="9473" width="8.85546875" style="6"/>
    <col min="9474" max="9474" width="70.7109375" style="6" customWidth="1"/>
    <col min="9475" max="9475" width="10.7109375" style="6" customWidth="1"/>
    <col min="9476" max="9476" width="14.42578125" style="6" customWidth="1"/>
    <col min="9477" max="9477" width="10.140625" style="6" bestFit="1" customWidth="1"/>
    <col min="9478" max="9478" width="9" style="6" customWidth="1"/>
    <col min="9479" max="9479" width="16.28515625" style="6" customWidth="1"/>
    <col min="9480" max="9480" width="10.7109375" style="6" customWidth="1"/>
    <col min="9481" max="9481" width="13.7109375" style="6" customWidth="1"/>
    <col min="9482" max="9482" width="12.42578125" style="6" customWidth="1"/>
    <col min="9483" max="9729" width="8.85546875" style="6"/>
    <col min="9730" max="9730" width="70.7109375" style="6" customWidth="1"/>
    <col min="9731" max="9731" width="10.7109375" style="6" customWidth="1"/>
    <col min="9732" max="9732" width="14.42578125" style="6" customWidth="1"/>
    <col min="9733" max="9733" width="10.140625" style="6" bestFit="1" customWidth="1"/>
    <col min="9734" max="9734" width="9" style="6" customWidth="1"/>
    <col min="9735" max="9735" width="16.28515625" style="6" customWidth="1"/>
    <col min="9736" max="9736" width="10.7109375" style="6" customWidth="1"/>
    <col min="9737" max="9737" width="13.7109375" style="6" customWidth="1"/>
    <col min="9738" max="9738" width="12.42578125" style="6" customWidth="1"/>
    <col min="9739" max="9985" width="8.85546875" style="6"/>
    <col min="9986" max="9986" width="70.7109375" style="6" customWidth="1"/>
    <col min="9987" max="9987" width="10.7109375" style="6" customWidth="1"/>
    <col min="9988" max="9988" width="14.42578125" style="6" customWidth="1"/>
    <col min="9989" max="9989" width="10.140625" style="6" bestFit="1" customWidth="1"/>
    <col min="9990" max="9990" width="9" style="6" customWidth="1"/>
    <col min="9991" max="9991" width="16.28515625" style="6" customWidth="1"/>
    <col min="9992" max="9992" width="10.7109375" style="6" customWidth="1"/>
    <col min="9993" max="9993" width="13.7109375" style="6" customWidth="1"/>
    <col min="9994" max="9994" width="12.42578125" style="6" customWidth="1"/>
    <col min="9995" max="10241" width="8.85546875" style="6"/>
    <col min="10242" max="10242" width="70.7109375" style="6" customWidth="1"/>
    <col min="10243" max="10243" width="10.7109375" style="6" customWidth="1"/>
    <col min="10244" max="10244" width="14.42578125" style="6" customWidth="1"/>
    <col min="10245" max="10245" width="10.140625" style="6" bestFit="1" customWidth="1"/>
    <col min="10246" max="10246" width="9" style="6" customWidth="1"/>
    <col min="10247" max="10247" width="16.28515625" style="6" customWidth="1"/>
    <col min="10248" max="10248" width="10.7109375" style="6" customWidth="1"/>
    <col min="10249" max="10249" width="13.7109375" style="6" customWidth="1"/>
    <col min="10250" max="10250" width="12.42578125" style="6" customWidth="1"/>
    <col min="10251" max="10497" width="8.85546875" style="6"/>
    <col min="10498" max="10498" width="70.7109375" style="6" customWidth="1"/>
    <col min="10499" max="10499" width="10.7109375" style="6" customWidth="1"/>
    <col min="10500" max="10500" width="14.42578125" style="6" customWidth="1"/>
    <col min="10501" max="10501" width="10.140625" style="6" bestFit="1" customWidth="1"/>
    <col min="10502" max="10502" width="9" style="6" customWidth="1"/>
    <col min="10503" max="10503" width="16.28515625" style="6" customWidth="1"/>
    <col min="10504" max="10504" width="10.7109375" style="6" customWidth="1"/>
    <col min="10505" max="10505" width="13.7109375" style="6" customWidth="1"/>
    <col min="10506" max="10506" width="12.42578125" style="6" customWidth="1"/>
    <col min="10507" max="10753" width="8.85546875" style="6"/>
    <col min="10754" max="10754" width="70.7109375" style="6" customWidth="1"/>
    <col min="10755" max="10755" width="10.7109375" style="6" customWidth="1"/>
    <col min="10756" max="10756" width="14.42578125" style="6" customWidth="1"/>
    <col min="10757" max="10757" width="10.140625" style="6" bestFit="1" customWidth="1"/>
    <col min="10758" max="10758" width="9" style="6" customWidth="1"/>
    <col min="10759" max="10759" width="16.28515625" style="6" customWidth="1"/>
    <col min="10760" max="10760" width="10.7109375" style="6" customWidth="1"/>
    <col min="10761" max="10761" width="13.7109375" style="6" customWidth="1"/>
    <col min="10762" max="10762" width="12.42578125" style="6" customWidth="1"/>
    <col min="10763" max="11009" width="8.85546875" style="6"/>
    <col min="11010" max="11010" width="70.7109375" style="6" customWidth="1"/>
    <col min="11011" max="11011" width="10.7109375" style="6" customWidth="1"/>
    <col min="11012" max="11012" width="14.42578125" style="6" customWidth="1"/>
    <col min="11013" max="11013" width="10.140625" style="6" bestFit="1" customWidth="1"/>
    <col min="11014" max="11014" width="9" style="6" customWidth="1"/>
    <col min="11015" max="11015" width="16.28515625" style="6" customWidth="1"/>
    <col min="11016" max="11016" width="10.7109375" style="6" customWidth="1"/>
    <col min="11017" max="11017" width="13.7109375" style="6" customWidth="1"/>
    <col min="11018" max="11018" width="12.42578125" style="6" customWidth="1"/>
    <col min="11019" max="11265" width="8.85546875" style="6"/>
    <col min="11266" max="11266" width="70.7109375" style="6" customWidth="1"/>
    <col min="11267" max="11267" width="10.7109375" style="6" customWidth="1"/>
    <col min="11268" max="11268" width="14.42578125" style="6" customWidth="1"/>
    <col min="11269" max="11269" width="10.140625" style="6" bestFit="1" customWidth="1"/>
    <col min="11270" max="11270" width="9" style="6" customWidth="1"/>
    <col min="11271" max="11271" width="16.28515625" style="6" customWidth="1"/>
    <col min="11272" max="11272" width="10.7109375" style="6" customWidth="1"/>
    <col min="11273" max="11273" width="13.7109375" style="6" customWidth="1"/>
    <col min="11274" max="11274" width="12.42578125" style="6" customWidth="1"/>
    <col min="11275" max="11521" width="8.85546875" style="6"/>
    <col min="11522" max="11522" width="70.7109375" style="6" customWidth="1"/>
    <col min="11523" max="11523" width="10.7109375" style="6" customWidth="1"/>
    <col min="11524" max="11524" width="14.42578125" style="6" customWidth="1"/>
    <col min="11525" max="11525" width="10.140625" style="6" bestFit="1" customWidth="1"/>
    <col min="11526" max="11526" width="9" style="6" customWidth="1"/>
    <col min="11527" max="11527" width="16.28515625" style="6" customWidth="1"/>
    <col min="11528" max="11528" width="10.7109375" style="6" customWidth="1"/>
    <col min="11529" max="11529" width="13.7109375" style="6" customWidth="1"/>
    <col min="11530" max="11530" width="12.42578125" style="6" customWidth="1"/>
    <col min="11531" max="11777" width="8.85546875" style="6"/>
    <col min="11778" max="11778" width="70.7109375" style="6" customWidth="1"/>
    <col min="11779" max="11779" width="10.7109375" style="6" customWidth="1"/>
    <col min="11780" max="11780" width="14.42578125" style="6" customWidth="1"/>
    <col min="11781" max="11781" width="10.140625" style="6" bestFit="1" customWidth="1"/>
    <col min="11782" max="11782" width="9" style="6" customWidth="1"/>
    <col min="11783" max="11783" width="16.28515625" style="6" customWidth="1"/>
    <col min="11784" max="11784" width="10.7109375" style="6" customWidth="1"/>
    <col min="11785" max="11785" width="13.7109375" style="6" customWidth="1"/>
    <col min="11786" max="11786" width="12.42578125" style="6" customWidth="1"/>
    <col min="11787" max="12033" width="8.85546875" style="6"/>
    <col min="12034" max="12034" width="70.7109375" style="6" customWidth="1"/>
    <col min="12035" max="12035" width="10.7109375" style="6" customWidth="1"/>
    <col min="12036" max="12036" width="14.42578125" style="6" customWidth="1"/>
    <col min="12037" max="12037" width="10.140625" style="6" bestFit="1" customWidth="1"/>
    <col min="12038" max="12038" width="9" style="6" customWidth="1"/>
    <col min="12039" max="12039" width="16.28515625" style="6" customWidth="1"/>
    <col min="12040" max="12040" width="10.7109375" style="6" customWidth="1"/>
    <col min="12041" max="12041" width="13.7109375" style="6" customWidth="1"/>
    <col min="12042" max="12042" width="12.42578125" style="6" customWidth="1"/>
    <col min="12043" max="12289" width="8.85546875" style="6"/>
    <col min="12290" max="12290" width="70.7109375" style="6" customWidth="1"/>
    <col min="12291" max="12291" width="10.7109375" style="6" customWidth="1"/>
    <col min="12292" max="12292" width="14.42578125" style="6" customWidth="1"/>
    <col min="12293" max="12293" width="10.140625" style="6" bestFit="1" customWidth="1"/>
    <col min="12294" max="12294" width="9" style="6" customWidth="1"/>
    <col min="12295" max="12295" width="16.28515625" style="6" customWidth="1"/>
    <col min="12296" max="12296" width="10.7109375" style="6" customWidth="1"/>
    <col min="12297" max="12297" width="13.7109375" style="6" customWidth="1"/>
    <col min="12298" max="12298" width="12.42578125" style="6" customWidth="1"/>
    <col min="12299" max="12545" width="8.85546875" style="6"/>
    <col min="12546" max="12546" width="70.7109375" style="6" customWidth="1"/>
    <col min="12547" max="12547" width="10.7109375" style="6" customWidth="1"/>
    <col min="12548" max="12548" width="14.42578125" style="6" customWidth="1"/>
    <col min="12549" max="12549" width="10.140625" style="6" bestFit="1" customWidth="1"/>
    <col min="12550" max="12550" width="9" style="6" customWidth="1"/>
    <col min="12551" max="12551" width="16.28515625" style="6" customWidth="1"/>
    <col min="12552" max="12552" width="10.7109375" style="6" customWidth="1"/>
    <col min="12553" max="12553" width="13.7109375" style="6" customWidth="1"/>
    <col min="12554" max="12554" width="12.42578125" style="6" customWidth="1"/>
    <col min="12555" max="12801" width="8.85546875" style="6"/>
    <col min="12802" max="12802" width="70.7109375" style="6" customWidth="1"/>
    <col min="12803" max="12803" width="10.7109375" style="6" customWidth="1"/>
    <col min="12804" max="12804" width="14.42578125" style="6" customWidth="1"/>
    <col min="12805" max="12805" width="10.140625" style="6" bestFit="1" customWidth="1"/>
    <col min="12806" max="12806" width="9" style="6" customWidth="1"/>
    <col min="12807" max="12807" width="16.28515625" style="6" customWidth="1"/>
    <col min="12808" max="12808" width="10.7109375" style="6" customWidth="1"/>
    <col min="12809" max="12809" width="13.7109375" style="6" customWidth="1"/>
    <col min="12810" max="12810" width="12.42578125" style="6" customWidth="1"/>
    <col min="12811" max="13057" width="8.85546875" style="6"/>
    <col min="13058" max="13058" width="70.7109375" style="6" customWidth="1"/>
    <col min="13059" max="13059" width="10.7109375" style="6" customWidth="1"/>
    <col min="13060" max="13060" width="14.42578125" style="6" customWidth="1"/>
    <col min="13061" max="13061" width="10.140625" style="6" bestFit="1" customWidth="1"/>
    <col min="13062" max="13062" width="9" style="6" customWidth="1"/>
    <col min="13063" max="13063" width="16.28515625" style="6" customWidth="1"/>
    <col min="13064" max="13064" width="10.7109375" style="6" customWidth="1"/>
    <col min="13065" max="13065" width="13.7109375" style="6" customWidth="1"/>
    <col min="13066" max="13066" width="12.42578125" style="6" customWidth="1"/>
    <col min="13067" max="13313" width="8.85546875" style="6"/>
    <col min="13314" max="13314" width="70.7109375" style="6" customWidth="1"/>
    <col min="13315" max="13315" width="10.7109375" style="6" customWidth="1"/>
    <col min="13316" max="13316" width="14.42578125" style="6" customWidth="1"/>
    <col min="13317" max="13317" width="10.140625" style="6" bestFit="1" customWidth="1"/>
    <col min="13318" max="13318" width="9" style="6" customWidth="1"/>
    <col min="13319" max="13319" width="16.28515625" style="6" customWidth="1"/>
    <col min="13320" max="13320" width="10.7109375" style="6" customWidth="1"/>
    <col min="13321" max="13321" width="13.7109375" style="6" customWidth="1"/>
    <col min="13322" max="13322" width="12.42578125" style="6" customWidth="1"/>
    <col min="13323" max="13569" width="8.85546875" style="6"/>
    <col min="13570" max="13570" width="70.7109375" style="6" customWidth="1"/>
    <col min="13571" max="13571" width="10.7109375" style="6" customWidth="1"/>
    <col min="13572" max="13572" width="14.42578125" style="6" customWidth="1"/>
    <col min="13573" max="13573" width="10.140625" style="6" bestFit="1" customWidth="1"/>
    <col min="13574" max="13574" width="9" style="6" customWidth="1"/>
    <col min="13575" max="13575" width="16.28515625" style="6" customWidth="1"/>
    <col min="13576" max="13576" width="10.7109375" style="6" customWidth="1"/>
    <col min="13577" max="13577" width="13.7109375" style="6" customWidth="1"/>
    <col min="13578" max="13578" width="12.42578125" style="6" customWidth="1"/>
    <col min="13579" max="13825" width="8.85546875" style="6"/>
    <col min="13826" max="13826" width="70.7109375" style="6" customWidth="1"/>
    <col min="13827" max="13827" width="10.7109375" style="6" customWidth="1"/>
    <col min="13828" max="13828" width="14.42578125" style="6" customWidth="1"/>
    <col min="13829" max="13829" width="10.140625" style="6" bestFit="1" customWidth="1"/>
    <col min="13830" max="13830" width="9" style="6" customWidth="1"/>
    <col min="13831" max="13831" width="16.28515625" style="6" customWidth="1"/>
    <col min="13832" max="13832" width="10.7109375" style="6" customWidth="1"/>
    <col min="13833" max="13833" width="13.7109375" style="6" customWidth="1"/>
    <col min="13834" max="13834" width="12.42578125" style="6" customWidth="1"/>
    <col min="13835" max="14081" width="8.85546875" style="6"/>
    <col min="14082" max="14082" width="70.7109375" style="6" customWidth="1"/>
    <col min="14083" max="14083" width="10.7109375" style="6" customWidth="1"/>
    <col min="14084" max="14084" width="14.42578125" style="6" customWidth="1"/>
    <col min="14085" max="14085" width="10.140625" style="6" bestFit="1" customWidth="1"/>
    <col min="14086" max="14086" width="9" style="6" customWidth="1"/>
    <col min="14087" max="14087" width="16.28515625" style="6" customWidth="1"/>
    <col min="14088" max="14088" width="10.7109375" style="6" customWidth="1"/>
    <col min="14089" max="14089" width="13.7109375" style="6" customWidth="1"/>
    <col min="14090" max="14090" width="12.42578125" style="6" customWidth="1"/>
    <col min="14091" max="14337" width="8.85546875" style="6"/>
    <col min="14338" max="14338" width="70.7109375" style="6" customWidth="1"/>
    <col min="14339" max="14339" width="10.7109375" style="6" customWidth="1"/>
    <col min="14340" max="14340" width="14.42578125" style="6" customWidth="1"/>
    <col min="14341" max="14341" width="10.140625" style="6" bestFit="1" customWidth="1"/>
    <col min="14342" max="14342" width="9" style="6" customWidth="1"/>
    <col min="14343" max="14343" width="16.28515625" style="6" customWidth="1"/>
    <col min="14344" max="14344" width="10.7109375" style="6" customWidth="1"/>
    <col min="14345" max="14345" width="13.7109375" style="6" customWidth="1"/>
    <col min="14346" max="14346" width="12.42578125" style="6" customWidth="1"/>
    <col min="14347" max="14593" width="8.85546875" style="6"/>
    <col min="14594" max="14594" width="70.7109375" style="6" customWidth="1"/>
    <col min="14595" max="14595" width="10.7109375" style="6" customWidth="1"/>
    <col min="14596" max="14596" width="14.42578125" style="6" customWidth="1"/>
    <col min="14597" max="14597" width="10.140625" style="6" bestFit="1" customWidth="1"/>
    <col min="14598" max="14598" width="9" style="6" customWidth="1"/>
    <col min="14599" max="14599" width="16.28515625" style="6" customWidth="1"/>
    <col min="14600" max="14600" width="10.7109375" style="6" customWidth="1"/>
    <col min="14601" max="14601" width="13.7109375" style="6" customWidth="1"/>
    <col min="14602" max="14602" width="12.42578125" style="6" customWidth="1"/>
    <col min="14603" max="14849" width="8.85546875" style="6"/>
    <col min="14850" max="14850" width="70.7109375" style="6" customWidth="1"/>
    <col min="14851" max="14851" width="10.7109375" style="6" customWidth="1"/>
    <col min="14852" max="14852" width="14.42578125" style="6" customWidth="1"/>
    <col min="14853" max="14853" width="10.140625" style="6" bestFit="1" customWidth="1"/>
    <col min="14854" max="14854" width="9" style="6" customWidth="1"/>
    <col min="14855" max="14855" width="16.28515625" style="6" customWidth="1"/>
    <col min="14856" max="14856" width="10.7109375" style="6" customWidth="1"/>
    <col min="14857" max="14857" width="13.7109375" style="6" customWidth="1"/>
    <col min="14858" max="14858" width="12.42578125" style="6" customWidth="1"/>
    <col min="14859" max="15105" width="8.85546875" style="6"/>
    <col min="15106" max="15106" width="70.7109375" style="6" customWidth="1"/>
    <col min="15107" max="15107" width="10.7109375" style="6" customWidth="1"/>
    <col min="15108" max="15108" width="14.42578125" style="6" customWidth="1"/>
    <col min="15109" max="15109" width="10.140625" style="6" bestFit="1" customWidth="1"/>
    <col min="15110" max="15110" width="9" style="6" customWidth="1"/>
    <col min="15111" max="15111" width="16.28515625" style="6" customWidth="1"/>
    <col min="15112" max="15112" width="10.7109375" style="6" customWidth="1"/>
    <col min="15113" max="15113" width="13.7109375" style="6" customWidth="1"/>
    <col min="15114" max="15114" width="12.42578125" style="6" customWidth="1"/>
    <col min="15115" max="15361" width="8.85546875" style="6"/>
    <col min="15362" max="15362" width="70.7109375" style="6" customWidth="1"/>
    <col min="15363" max="15363" width="10.7109375" style="6" customWidth="1"/>
    <col min="15364" max="15364" width="14.42578125" style="6" customWidth="1"/>
    <col min="15365" max="15365" width="10.140625" style="6" bestFit="1" customWidth="1"/>
    <col min="15366" max="15366" width="9" style="6" customWidth="1"/>
    <col min="15367" max="15367" width="16.28515625" style="6" customWidth="1"/>
    <col min="15368" max="15368" width="10.7109375" style="6" customWidth="1"/>
    <col min="15369" max="15369" width="13.7109375" style="6" customWidth="1"/>
    <col min="15370" max="15370" width="12.42578125" style="6" customWidth="1"/>
    <col min="15371" max="15617" width="8.85546875" style="6"/>
    <col min="15618" max="15618" width="70.7109375" style="6" customWidth="1"/>
    <col min="15619" max="15619" width="10.7109375" style="6" customWidth="1"/>
    <col min="15620" max="15620" width="14.42578125" style="6" customWidth="1"/>
    <col min="15621" max="15621" width="10.140625" style="6" bestFit="1" customWidth="1"/>
    <col min="15622" max="15622" width="9" style="6" customWidth="1"/>
    <col min="15623" max="15623" width="16.28515625" style="6" customWidth="1"/>
    <col min="15624" max="15624" width="10.7109375" style="6" customWidth="1"/>
    <col min="15625" max="15625" width="13.7109375" style="6" customWidth="1"/>
    <col min="15626" max="15626" width="12.42578125" style="6" customWidth="1"/>
    <col min="15627" max="15873" width="8.85546875" style="6"/>
    <col min="15874" max="15874" width="70.7109375" style="6" customWidth="1"/>
    <col min="15875" max="15875" width="10.7109375" style="6" customWidth="1"/>
    <col min="15876" max="15876" width="14.42578125" style="6" customWidth="1"/>
    <col min="15877" max="15877" width="10.140625" style="6" bestFit="1" customWidth="1"/>
    <col min="15878" max="15878" width="9" style="6" customWidth="1"/>
    <col min="15879" max="15879" width="16.28515625" style="6" customWidth="1"/>
    <col min="15880" max="15880" width="10.7109375" style="6" customWidth="1"/>
    <col min="15881" max="15881" width="13.7109375" style="6" customWidth="1"/>
    <col min="15882" max="15882" width="12.42578125" style="6" customWidth="1"/>
    <col min="15883" max="16129" width="8.85546875" style="6"/>
    <col min="16130" max="16130" width="70.7109375" style="6" customWidth="1"/>
    <col min="16131" max="16131" width="10.7109375" style="6" customWidth="1"/>
    <col min="16132" max="16132" width="14.42578125" style="6" customWidth="1"/>
    <col min="16133" max="16133" width="10.140625" style="6" bestFit="1" customWidth="1"/>
    <col min="16134" max="16134" width="9" style="6" customWidth="1"/>
    <col min="16135" max="16135" width="16.28515625" style="6" customWidth="1"/>
    <col min="16136" max="16136" width="10.7109375" style="6" customWidth="1"/>
    <col min="16137" max="16137" width="13.7109375" style="6" customWidth="1"/>
    <col min="16138" max="16138" width="12.42578125" style="6" customWidth="1"/>
    <col min="16139" max="16384" width="8.85546875" style="6"/>
  </cols>
  <sheetData>
    <row r="1" spans="1:19" ht="25.5">
      <c r="A1" s="2" t="s">
        <v>173</v>
      </c>
      <c r="B1" s="3"/>
      <c r="C1" s="3"/>
      <c r="D1" s="3"/>
      <c r="E1" s="4"/>
      <c r="F1" s="4"/>
      <c r="G1" s="5"/>
      <c r="H1" s="3"/>
      <c r="I1" s="4"/>
      <c r="J1" s="4"/>
    </row>
    <row r="2" spans="1:19" ht="13.5" thickBot="1">
      <c r="A2" s="7"/>
      <c r="B2" s="3"/>
      <c r="C2" s="3"/>
      <c r="D2" s="3"/>
      <c r="E2" s="4"/>
      <c r="F2" s="4"/>
      <c r="G2" s="5"/>
      <c r="H2" s="3"/>
      <c r="I2" s="4"/>
      <c r="J2" s="4"/>
    </row>
    <row r="3" spans="1:19" s="16" customFormat="1" ht="50.45" customHeight="1" thickBot="1">
      <c r="A3" s="8" t="s">
        <v>8</v>
      </c>
      <c r="B3" s="9" t="s">
        <v>90</v>
      </c>
      <c r="C3" s="10"/>
      <c r="D3" s="10" t="s">
        <v>91</v>
      </c>
      <c r="E3" s="11" t="s">
        <v>92</v>
      </c>
      <c r="F3" s="12" t="s">
        <v>9</v>
      </c>
      <c r="G3" s="13" t="s">
        <v>10</v>
      </c>
      <c r="H3" s="9" t="s">
        <v>11</v>
      </c>
      <c r="I3" s="14" t="s">
        <v>12</v>
      </c>
      <c r="J3" s="15" t="s">
        <v>13</v>
      </c>
    </row>
    <row r="4" spans="1:19">
      <c r="A4" s="17" t="s">
        <v>14</v>
      </c>
      <c r="B4" s="18">
        <v>1974548</v>
      </c>
      <c r="C4" s="19"/>
      <c r="D4" s="19">
        <f>B4/0.92112</f>
        <v>2143638.1796074342</v>
      </c>
      <c r="E4" s="20">
        <v>1960868</v>
      </c>
      <c r="F4" s="21">
        <f>(E4-D4)/D4</f>
        <v>-8.5261673983108952E-2</v>
      </c>
      <c r="G4" s="22">
        <f>E4-D4</f>
        <v>-182770.1796074342</v>
      </c>
      <c r="H4" s="23"/>
      <c r="I4" s="4"/>
      <c r="J4" s="24"/>
    </row>
    <row r="5" spans="1:19" ht="13.5" thickBot="1">
      <c r="A5" s="25"/>
      <c r="B5" s="26"/>
      <c r="C5" s="27"/>
      <c r="D5" s="27"/>
      <c r="E5" s="20"/>
      <c r="F5" s="28"/>
      <c r="G5" s="29"/>
      <c r="H5" s="30"/>
      <c r="I5" s="4"/>
      <c r="J5" s="31"/>
    </row>
    <row r="6" spans="1:19" s="39" customFormat="1">
      <c r="A6" s="32" t="s">
        <v>15</v>
      </c>
      <c r="B6" s="33">
        <f>SUM(B7:B19)</f>
        <v>4345421</v>
      </c>
      <c r="C6" s="109"/>
      <c r="D6" s="34">
        <f>B6/0.92112</f>
        <v>4717540.6027444843</v>
      </c>
      <c r="E6" s="35">
        <f>SUM(E7:E19)</f>
        <v>5083991</v>
      </c>
      <c r="F6" s="36">
        <f t="shared" ref="F6:F19" si="0">(E6-D6)/D6</f>
        <v>7.7678270970753041E-2</v>
      </c>
      <c r="G6" s="37">
        <f t="shared" ref="G6:G19" si="1">E6-D6</f>
        <v>366450.39725551568</v>
      </c>
      <c r="H6" s="23"/>
      <c r="I6" s="38"/>
      <c r="J6" s="24"/>
    </row>
    <row r="7" spans="1:19" ht="25.5">
      <c r="A7" s="40" t="s">
        <v>16</v>
      </c>
      <c r="B7" s="20">
        <v>1585357</v>
      </c>
      <c r="C7" s="41"/>
      <c r="D7" s="41">
        <f>B7/0.92112</f>
        <v>1721118.8553065832</v>
      </c>
      <c r="E7" s="20">
        <v>1665878</v>
      </c>
      <c r="F7" s="42">
        <f t="shared" si="0"/>
        <v>-3.2095898046938284E-2</v>
      </c>
      <c r="G7" s="29">
        <f t="shared" si="1"/>
        <v>-55240.855306583224</v>
      </c>
      <c r="H7" s="43">
        <f>B7/B6</f>
        <v>0.36483392518239316</v>
      </c>
      <c r="I7" s="44">
        <f>E7/E6</f>
        <v>0.32767131177061487</v>
      </c>
      <c r="J7" s="45">
        <f t="shared" ref="J7:J19" si="2">(I7-H7)*100</f>
        <v>-3.7162613411778289</v>
      </c>
    </row>
    <row r="8" spans="1:19">
      <c r="A8" s="40" t="s">
        <v>17</v>
      </c>
      <c r="B8" s="20">
        <v>822558</v>
      </c>
      <c r="C8" s="41"/>
      <c r="D8" s="41">
        <f t="shared" ref="D8:D23" si="3">B8/0.92112</f>
        <v>892997.65502866067</v>
      </c>
      <c r="E8" s="20">
        <v>901168</v>
      </c>
      <c r="F8" s="42">
        <f t="shared" si="0"/>
        <v>9.1493465020096934E-3</v>
      </c>
      <c r="G8" s="29">
        <f t="shared" si="1"/>
        <v>8170.3449713393347</v>
      </c>
      <c r="H8" s="43">
        <f>B8/B6</f>
        <v>0.18929305123715284</v>
      </c>
      <c r="I8" s="44">
        <f>E8/E6</f>
        <v>0.17725601795911913</v>
      </c>
      <c r="J8" s="45">
        <f t="shared" si="2"/>
        <v>-1.2037033278033711</v>
      </c>
      <c r="S8" s="127">
        <f>SUM(E12:E15)</f>
        <v>789201</v>
      </c>
    </row>
    <row r="9" spans="1:19">
      <c r="A9" s="40" t="s">
        <v>18</v>
      </c>
      <c r="B9" s="20">
        <v>94583</v>
      </c>
      <c r="C9" s="41"/>
      <c r="D9" s="41">
        <f t="shared" si="3"/>
        <v>102682.60378669445</v>
      </c>
      <c r="E9" s="20">
        <v>93591</v>
      </c>
      <c r="F9" s="42">
        <f t="shared" si="0"/>
        <v>-8.8540837994142668E-2</v>
      </c>
      <c r="G9" s="29">
        <f t="shared" si="1"/>
        <v>-9091.6037866944534</v>
      </c>
      <c r="H9" s="43">
        <f>B9/B6</f>
        <v>2.1766130370336961E-2</v>
      </c>
      <c r="I9" s="44">
        <f>E9/E6</f>
        <v>1.8408962565039946E-2</v>
      </c>
      <c r="J9" s="45">
        <f t="shared" si="2"/>
        <v>-0.33571678052970144</v>
      </c>
    </row>
    <row r="10" spans="1:19">
      <c r="A10" s="40" t="s">
        <v>19</v>
      </c>
      <c r="B10" s="20">
        <v>779563</v>
      </c>
      <c r="C10" s="41"/>
      <c r="D10" s="41">
        <f t="shared" si="3"/>
        <v>846320.78339412878</v>
      </c>
      <c r="E10" s="20">
        <v>886708</v>
      </c>
      <c r="F10" s="42">
        <f t="shared" si="0"/>
        <v>4.7720932060654621E-2</v>
      </c>
      <c r="G10" s="29">
        <f t="shared" si="1"/>
        <v>40387.216605871217</v>
      </c>
      <c r="H10" s="43">
        <f>B10/B6</f>
        <v>0.17939872799436465</v>
      </c>
      <c r="I10" s="44">
        <f>E10/E6</f>
        <v>0.17441179577225846</v>
      </c>
      <c r="J10" s="45">
        <f t="shared" si="2"/>
        <v>-0.4986932222106194</v>
      </c>
    </row>
    <row r="11" spans="1:19">
      <c r="A11" s="40" t="s">
        <v>20</v>
      </c>
      <c r="B11" s="20">
        <v>279706</v>
      </c>
      <c r="C11" s="41"/>
      <c r="D11" s="41">
        <f t="shared" si="3"/>
        <v>303658.58954316482</v>
      </c>
      <c r="E11" s="20">
        <v>312992</v>
      </c>
      <c r="F11" s="42">
        <f t="shared" si="0"/>
        <v>3.0736527067706871E-2</v>
      </c>
      <c r="G11" s="29">
        <f t="shared" si="1"/>
        <v>9333.4104568351759</v>
      </c>
      <c r="H11" s="43">
        <f>B11/B6</f>
        <v>6.43679864390585E-2</v>
      </c>
      <c r="I11" s="44">
        <f>E11/E6</f>
        <v>6.1564231722676138E-2</v>
      </c>
      <c r="J11" s="45">
        <f t="shared" si="2"/>
        <v>-0.28037547163823617</v>
      </c>
    </row>
    <row r="12" spans="1:19">
      <c r="A12" s="40" t="s">
        <v>21</v>
      </c>
      <c r="B12" s="20">
        <v>376321</v>
      </c>
      <c r="C12" s="41"/>
      <c r="D12" s="41">
        <f t="shared" si="3"/>
        <v>408547.20340455096</v>
      </c>
      <c r="E12" s="20">
        <v>687158</v>
      </c>
      <c r="F12" s="42">
        <f t="shared" si="0"/>
        <v>0.68195497184584442</v>
      </c>
      <c r="G12" s="29">
        <f t="shared" si="1"/>
        <v>278610.79659544904</v>
      </c>
      <c r="H12" s="43">
        <f>B12/B6</f>
        <v>8.6601735482016592E-2</v>
      </c>
      <c r="I12" s="44">
        <f>E12/E6</f>
        <v>0.13516113620185402</v>
      </c>
      <c r="J12" s="45">
        <f t="shared" si="2"/>
        <v>4.8559400719837429</v>
      </c>
    </row>
    <row r="13" spans="1:19">
      <c r="A13" s="40" t="s">
        <v>22</v>
      </c>
      <c r="B13" s="20">
        <v>7685</v>
      </c>
      <c r="C13" s="41"/>
      <c r="D13" s="41">
        <f t="shared" si="3"/>
        <v>8343.1040472468303</v>
      </c>
      <c r="E13" s="20">
        <v>10203</v>
      </c>
      <c r="F13" s="42">
        <f t="shared" si="0"/>
        <v>0.22292613662979827</v>
      </c>
      <c r="G13" s="29">
        <f t="shared" si="1"/>
        <v>1859.8959527531697</v>
      </c>
      <c r="H13" s="43">
        <f>B13/B6</f>
        <v>1.7685282967979396E-3</v>
      </c>
      <c r="I13" s="44">
        <f>E13/E6</f>
        <v>2.0068878957496187E-3</v>
      </c>
      <c r="J13" s="45">
        <f t="shared" si="2"/>
        <v>2.3835959895167909E-2</v>
      </c>
    </row>
    <row r="14" spans="1:19">
      <c r="A14" s="40" t="s">
        <v>23</v>
      </c>
      <c r="B14" s="20">
        <v>45022</v>
      </c>
      <c r="C14" s="41"/>
      <c r="D14" s="41">
        <f t="shared" si="3"/>
        <v>48877.453534827167</v>
      </c>
      <c r="E14" s="20">
        <v>55597</v>
      </c>
      <c r="F14" s="42">
        <f t="shared" si="0"/>
        <v>0.13747742525876236</v>
      </c>
      <c r="G14" s="29">
        <f t="shared" si="1"/>
        <v>6719.5464651728325</v>
      </c>
      <c r="H14" s="43">
        <f>B14/B6</f>
        <v>1.0360791278911756E-2</v>
      </c>
      <c r="I14" s="44">
        <f>E14/E6</f>
        <v>1.0935699925511277E-2</v>
      </c>
      <c r="J14" s="45">
        <f t="shared" si="2"/>
        <v>5.7490864659952116E-2</v>
      </c>
    </row>
    <row r="15" spans="1:19">
      <c r="A15" s="40" t="s">
        <v>24</v>
      </c>
      <c r="B15" s="20">
        <v>23477</v>
      </c>
      <c r="C15" s="41"/>
      <c r="D15" s="41">
        <f t="shared" si="3"/>
        <v>25487.450060795552</v>
      </c>
      <c r="E15" s="20">
        <v>36243</v>
      </c>
      <c r="F15" s="42">
        <f t="shared" si="0"/>
        <v>0.42199395834220732</v>
      </c>
      <c r="G15" s="29">
        <f t="shared" si="1"/>
        <v>10755.549939204448</v>
      </c>
      <c r="H15" s="43">
        <f>B15/B6</f>
        <v>5.402698610790531E-3</v>
      </c>
      <c r="I15" s="44">
        <f>E15/E6</f>
        <v>7.1288481824613769E-3</v>
      </c>
      <c r="J15" s="45">
        <f t="shared" si="2"/>
        <v>0.17261495716708458</v>
      </c>
    </row>
    <row r="16" spans="1:19">
      <c r="A16" s="40" t="s">
        <v>25</v>
      </c>
      <c r="B16" s="20">
        <v>98116</v>
      </c>
      <c r="C16" s="41"/>
      <c r="D16" s="41">
        <f t="shared" si="3"/>
        <v>106518.15181518151</v>
      </c>
      <c r="E16" s="20">
        <v>102392</v>
      </c>
      <c r="F16" s="42">
        <f t="shared" si="0"/>
        <v>-3.8736607281177317E-2</v>
      </c>
      <c r="G16" s="29">
        <f t="shared" si="1"/>
        <v>-4126.1518151815108</v>
      </c>
      <c r="H16" s="43">
        <f>B16/B6</f>
        <v>2.2579170119535023E-2</v>
      </c>
      <c r="I16" s="44">
        <f>E16/E6</f>
        <v>2.0140082860099478E-2</v>
      </c>
      <c r="J16" s="45">
        <f t="shared" si="2"/>
        <v>-0.24390872594355456</v>
      </c>
    </row>
    <row r="17" spans="1:10">
      <c r="A17" s="40" t="s">
        <v>26</v>
      </c>
      <c r="B17" s="20">
        <v>97847</v>
      </c>
      <c r="C17" s="41"/>
      <c r="D17" s="41">
        <f t="shared" si="3"/>
        <v>106226.11603265589</v>
      </c>
      <c r="E17" s="20">
        <v>140034</v>
      </c>
      <c r="F17" s="42">
        <f t="shared" si="0"/>
        <v>0.31826339162161343</v>
      </c>
      <c r="G17" s="29">
        <f t="shared" si="1"/>
        <v>33807.883967344111</v>
      </c>
      <c r="H17" s="43">
        <f>B17/B6</f>
        <v>2.2517265875964608E-2</v>
      </c>
      <c r="I17" s="44">
        <f>E17/E6</f>
        <v>2.7544108555660307E-2</v>
      </c>
      <c r="J17" s="45">
        <f t="shared" si="2"/>
        <v>0.50268426796956989</v>
      </c>
    </row>
    <row r="18" spans="1:10">
      <c r="A18" s="40" t="s">
        <v>27</v>
      </c>
      <c r="B18" s="20">
        <v>92967</v>
      </c>
      <c r="C18" s="41"/>
      <c r="D18" s="41">
        <f t="shared" si="3"/>
        <v>100928.21782178218</v>
      </c>
      <c r="E18" s="20">
        <v>135656</v>
      </c>
      <c r="F18" s="42">
        <f t="shared" si="0"/>
        <v>0.34408397302268545</v>
      </c>
      <c r="G18" s="29">
        <f t="shared" si="1"/>
        <v>34727.782178217822</v>
      </c>
      <c r="H18" s="43">
        <f>B18/B6</f>
        <v>2.1394244654315428E-2</v>
      </c>
      <c r="I18" s="44">
        <f>E18/E6</f>
        <v>2.6682974065060303E-2</v>
      </c>
      <c r="J18" s="45">
        <f t="shared" si="2"/>
        <v>0.52887294107448746</v>
      </c>
    </row>
    <row r="19" spans="1:10">
      <c r="A19" s="40" t="s">
        <v>28</v>
      </c>
      <c r="B19" s="20">
        <v>42219</v>
      </c>
      <c r="C19" s="41"/>
      <c r="D19" s="41">
        <f t="shared" si="3"/>
        <v>45834.418968212609</v>
      </c>
      <c r="E19" s="20">
        <v>56371</v>
      </c>
      <c r="F19" s="42">
        <f t="shared" si="0"/>
        <v>0.22988359553755422</v>
      </c>
      <c r="G19" s="29">
        <f t="shared" si="1"/>
        <v>10536.581031787391</v>
      </c>
      <c r="H19" s="43">
        <f>B19/B6</f>
        <v>9.7157444583620325E-3</v>
      </c>
      <c r="I19" s="44">
        <f>E19/E6</f>
        <v>1.1087942523895106E-2</v>
      </c>
      <c r="J19" s="45">
        <f t="shared" si="2"/>
        <v>0.13721980655330734</v>
      </c>
    </row>
    <row r="20" spans="1:10" ht="13.5" thickBot="1">
      <c r="A20" s="46"/>
      <c r="B20" s="20"/>
      <c r="C20" s="41"/>
      <c r="D20" s="41"/>
      <c r="E20" s="20"/>
      <c r="F20" s="42"/>
      <c r="G20" s="29"/>
      <c r="H20" s="43"/>
      <c r="I20" s="44"/>
      <c r="J20" s="47"/>
    </row>
    <row r="21" spans="1:10" ht="13.5" thickBot="1">
      <c r="A21" s="206" t="s">
        <v>29</v>
      </c>
      <c r="B21" s="207">
        <f>B6+B4</f>
        <v>6319969</v>
      </c>
      <c r="C21" s="208"/>
      <c r="D21" s="200">
        <f t="shared" si="3"/>
        <v>6861178.7823519194</v>
      </c>
      <c r="E21" s="207">
        <f>E6+E4</f>
        <v>7044859</v>
      </c>
      <c r="F21" s="201">
        <f>(E21-D21)/D21</f>
        <v>2.6770941768859934E-2</v>
      </c>
      <c r="G21" s="202">
        <f>E21-D21</f>
        <v>183680.21764808055</v>
      </c>
      <c r="H21" s="209"/>
      <c r="I21" s="210"/>
      <c r="J21" s="205"/>
    </row>
    <row r="22" spans="1:10" ht="13.5" thickBot="1">
      <c r="A22" s="48"/>
      <c r="B22" s="20"/>
      <c r="C22" s="41"/>
      <c r="D22" s="41"/>
      <c r="E22" s="20"/>
      <c r="F22" s="42"/>
      <c r="G22" s="29"/>
      <c r="H22" s="49"/>
      <c r="I22" s="4"/>
      <c r="J22" s="47"/>
    </row>
    <row r="23" spans="1:10" ht="13.5" thickBot="1">
      <c r="A23" s="197" t="s">
        <v>30</v>
      </c>
      <c r="B23" s="198">
        <f>B4+B7</f>
        <v>3559905</v>
      </c>
      <c r="C23" s="199"/>
      <c r="D23" s="200">
        <f t="shared" si="3"/>
        <v>3864757.0349140177</v>
      </c>
      <c r="E23" s="198">
        <f>E4+E7</f>
        <v>3626746</v>
      </c>
      <c r="F23" s="201">
        <f>(E23-D23)/D23</f>
        <v>-6.1584992992790522E-2</v>
      </c>
      <c r="G23" s="202">
        <f>E23-D23</f>
        <v>-238011.03491401765</v>
      </c>
      <c r="H23" s="203"/>
      <c r="I23" s="204"/>
      <c r="J23" s="205"/>
    </row>
    <row r="24" spans="1:10">
      <c r="B24" s="51"/>
      <c r="C24" s="51"/>
      <c r="D24" s="51"/>
      <c r="E24" s="51"/>
      <c r="F24" s="51"/>
      <c r="H24" s="51"/>
      <c r="I24" s="51"/>
    </row>
    <row r="25" spans="1:10">
      <c r="A25" s="50" t="s">
        <v>31</v>
      </c>
      <c r="B25" s="53">
        <f>B12/B21</f>
        <v>5.954475409610395E-2</v>
      </c>
      <c r="C25" s="53"/>
      <c r="D25" s="53"/>
      <c r="E25" s="53">
        <f>E12/E21</f>
        <v>9.7540348217047351E-2</v>
      </c>
      <c r="H25" s="53"/>
    </row>
    <row r="26" spans="1:10">
      <c r="A26" s="50" t="s">
        <v>32</v>
      </c>
      <c r="B26" s="53">
        <f>B23/B21</f>
        <v>0.56327887051344716</v>
      </c>
      <c r="C26" s="53"/>
      <c r="D26" s="53"/>
      <c r="E26" s="53">
        <f>E23/E21</f>
        <v>0.51480746456387561</v>
      </c>
      <c r="H26" s="53"/>
      <c r="I26" s="53"/>
    </row>
    <row r="28" spans="1:10">
      <c r="A28" s="54" t="s">
        <v>33</v>
      </c>
    </row>
    <row r="29" spans="1:10" ht="13.5" thickBot="1"/>
    <row r="30" spans="1:10" ht="13.5" thickBot="1">
      <c r="A30" s="8" t="s">
        <v>93</v>
      </c>
      <c r="B30" s="212" t="s">
        <v>94</v>
      </c>
      <c r="C30" s="213" t="s">
        <v>86</v>
      </c>
      <c r="D30" s="220" t="s">
        <v>95</v>
      </c>
      <c r="E30" s="211" t="s">
        <v>86</v>
      </c>
      <c r="F30" s="214" t="s">
        <v>174</v>
      </c>
      <c r="G30" s="6"/>
      <c r="H30" s="6"/>
    </row>
    <row r="31" spans="1:10" ht="13.5" thickBot="1">
      <c r="A31" s="195" t="s">
        <v>34</v>
      </c>
      <c r="B31" s="215">
        <f>D10</f>
        <v>846320.78339412878</v>
      </c>
      <c r="C31" s="216">
        <f t="shared" ref="C31:C36" si="4">B31/1000000</f>
        <v>0.84632078339412875</v>
      </c>
      <c r="D31" s="223">
        <f>E10</f>
        <v>886708</v>
      </c>
      <c r="E31" s="224">
        <f t="shared" ref="E31:E36" si="5">D31/1000000</f>
        <v>0.88670800000000005</v>
      </c>
      <c r="F31" s="227">
        <f>((D31-B31)/B31)*100</f>
        <v>4.7720932060654624</v>
      </c>
      <c r="G31" s="6"/>
      <c r="H31" s="6"/>
    </row>
    <row r="32" spans="1:10" ht="13.5" thickBot="1">
      <c r="A32" s="194" t="s">
        <v>35</v>
      </c>
      <c r="B32" s="217">
        <f>D7+D4</f>
        <v>3864757.0349140177</v>
      </c>
      <c r="C32" s="216">
        <f t="shared" si="4"/>
        <v>3.8647570349140175</v>
      </c>
      <c r="D32" s="217">
        <f>E7+E4</f>
        <v>3626746</v>
      </c>
      <c r="E32" s="221">
        <f t="shared" si="5"/>
        <v>3.6267459999999998</v>
      </c>
      <c r="F32" s="229">
        <f t="shared" ref="F32:F37" si="6">((D32-B32)/B32)*100</f>
        <v>-6.1584992992790522</v>
      </c>
      <c r="G32" s="6"/>
      <c r="H32" s="6"/>
    </row>
    <row r="33" spans="1:8" ht="13.5" thickBot="1">
      <c r="A33" s="194" t="s">
        <v>36</v>
      </c>
      <c r="B33" s="217">
        <f>D8+D9+D13+D16</f>
        <v>1110541.5146777835</v>
      </c>
      <c r="C33" s="216">
        <f t="shared" si="4"/>
        <v>1.1105415146777835</v>
      </c>
      <c r="D33" s="217">
        <f>E8+E9+E13+E16</f>
        <v>1107354</v>
      </c>
      <c r="E33" s="221">
        <f t="shared" si="5"/>
        <v>1.1073539999999999</v>
      </c>
      <c r="F33" s="229">
        <f t="shared" si="6"/>
        <v>-0.28702345978559041</v>
      </c>
      <c r="G33" s="6"/>
      <c r="H33" s="6"/>
    </row>
    <row r="34" spans="1:8" ht="15.75" thickBot="1">
      <c r="A34" s="68" t="s">
        <v>37</v>
      </c>
      <c r="B34" s="217">
        <f>D17+D14+D11</f>
        <v>458762.15911064786</v>
      </c>
      <c r="C34" s="216">
        <f t="shared" si="4"/>
        <v>0.45876215911064788</v>
      </c>
      <c r="D34" s="217">
        <f>E17+E14+E11</f>
        <v>508623</v>
      </c>
      <c r="E34" s="221">
        <f t="shared" si="5"/>
        <v>0.50862300000000005</v>
      </c>
      <c r="F34" s="227">
        <f t="shared" si="6"/>
        <v>10.868560080459101</v>
      </c>
      <c r="G34" s="6"/>
      <c r="H34" s="6"/>
    </row>
    <row r="35" spans="1:8" ht="15.75" thickBot="1">
      <c r="A35" s="68" t="s">
        <v>28</v>
      </c>
      <c r="B35" s="217">
        <f>D19+D18+D15</f>
        <v>172250.08685079034</v>
      </c>
      <c r="C35" s="216">
        <f t="shared" si="4"/>
        <v>0.17225008685079032</v>
      </c>
      <c r="D35" s="217">
        <f>E19+E18+E15</f>
        <v>228270</v>
      </c>
      <c r="E35" s="221">
        <f t="shared" si="5"/>
        <v>0.22827</v>
      </c>
      <c r="F35" s="227">
        <f t="shared" si="6"/>
        <v>32.522429551943432</v>
      </c>
      <c r="G35" s="6"/>
      <c r="H35" s="6"/>
    </row>
    <row r="36" spans="1:8" ht="13.5" thickBot="1">
      <c r="A36" s="194" t="s">
        <v>111</v>
      </c>
      <c r="B36" s="217">
        <f>D12</f>
        <v>408547.20340455096</v>
      </c>
      <c r="C36" s="216">
        <f t="shared" si="4"/>
        <v>0.40854720340455097</v>
      </c>
      <c r="D36" s="225">
        <f>E12</f>
        <v>687158</v>
      </c>
      <c r="E36" s="226">
        <f t="shared" si="5"/>
        <v>0.68715800000000005</v>
      </c>
      <c r="F36" s="227">
        <f t="shared" si="6"/>
        <v>68.19549718458444</v>
      </c>
      <c r="G36" s="6"/>
      <c r="H36" s="6"/>
    </row>
    <row r="37" spans="1:8" ht="13.5" thickBot="1">
      <c r="A37" s="196" t="s">
        <v>0</v>
      </c>
      <c r="B37" s="218">
        <f>SUM(B31:B36)</f>
        <v>6861178.7823519194</v>
      </c>
      <c r="C37" s="219">
        <f>SUM(C31:C36)</f>
        <v>6.861178782351919</v>
      </c>
      <c r="D37" s="218">
        <f>SUM(D31:D36)</f>
        <v>7044859</v>
      </c>
      <c r="E37" s="222">
        <f>SUM(E31:E36)</f>
        <v>7.0448589999999998</v>
      </c>
      <c r="F37" s="230">
        <f t="shared" si="6"/>
        <v>2.6770941768859933</v>
      </c>
      <c r="G37" s="6"/>
      <c r="H37" s="6"/>
    </row>
    <row r="38" spans="1:8">
      <c r="B38" s="6"/>
      <c r="C38" s="6"/>
      <c r="D38" s="6"/>
      <c r="F38" s="50"/>
      <c r="G38" s="6"/>
      <c r="H38" s="6"/>
    </row>
    <row r="39" spans="1:8">
      <c r="A39" s="6" t="s">
        <v>87</v>
      </c>
      <c r="B39" s="6"/>
      <c r="C39" s="6"/>
      <c r="D39" s="6"/>
      <c r="E39" s="50"/>
      <c r="G39" s="6"/>
      <c r="H39" s="6"/>
    </row>
    <row r="40" spans="1:8">
      <c r="A40" s="6"/>
      <c r="B40" s="6"/>
      <c r="C40" s="6"/>
      <c r="D40" s="6"/>
      <c r="G40" s="6"/>
      <c r="H40" s="6"/>
    </row>
    <row r="41" spans="1:8">
      <c r="B41" s="6"/>
      <c r="C41" s="6"/>
      <c r="D41" s="6"/>
      <c r="G41" s="6"/>
      <c r="H41" s="6"/>
    </row>
    <row r="42" spans="1:8">
      <c r="B42" s="6"/>
      <c r="C42" s="6"/>
      <c r="D42" s="6"/>
      <c r="G42" s="6"/>
      <c r="H42" s="6"/>
    </row>
    <row r="43" spans="1:8">
      <c r="B43" s="6"/>
      <c r="C43" s="6"/>
      <c r="D43" s="6"/>
      <c r="G43" s="6"/>
      <c r="H43" s="6"/>
    </row>
    <row r="44" spans="1:8">
      <c r="B44" s="6"/>
      <c r="C44" s="6"/>
      <c r="D44" s="6"/>
      <c r="G44" s="6"/>
      <c r="H44" s="6"/>
    </row>
    <row r="45" spans="1:8">
      <c r="A45" s="6"/>
      <c r="B45" s="52"/>
      <c r="C45" s="52"/>
      <c r="G45" s="6"/>
      <c r="H45" s="6"/>
    </row>
    <row r="46" spans="1:8">
      <c r="G46" s="6"/>
      <c r="H46" s="6"/>
    </row>
    <row r="47" spans="1:8">
      <c r="G47" s="6"/>
      <c r="H47" s="6"/>
    </row>
    <row r="48" spans="1:8">
      <c r="G48" s="6"/>
      <c r="H48" s="6"/>
    </row>
    <row r="49" spans="7:8">
      <c r="G49" s="6"/>
      <c r="H49" s="6"/>
    </row>
    <row r="50" spans="7:8">
      <c r="G50" s="6"/>
      <c r="H50" s="6"/>
    </row>
    <row r="51" spans="7:8">
      <c r="G51" s="6"/>
      <c r="H51" s="6"/>
    </row>
    <row r="52" spans="7:8">
      <c r="G52" s="6"/>
      <c r="H52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28" sqref="A28"/>
    </sheetView>
  </sheetViews>
  <sheetFormatPr defaultRowHeight="15"/>
  <cols>
    <col min="1" max="1" width="49.5703125" customWidth="1"/>
    <col min="2" max="2" width="40.42578125" customWidth="1"/>
    <col min="3" max="3" width="36.85546875" customWidth="1"/>
    <col min="9" max="9" width="11.7109375" customWidth="1"/>
  </cols>
  <sheetData>
    <row r="1" spans="1:4">
      <c r="A1" s="1" t="s">
        <v>169</v>
      </c>
    </row>
    <row r="2" spans="1:4" ht="15.75" thickBot="1">
      <c r="A2" s="1"/>
    </row>
    <row r="3" spans="1:4" ht="15.75" thickBot="1">
      <c r="A3" s="62"/>
      <c r="B3" s="138" t="s">
        <v>164</v>
      </c>
      <c r="C3" s="70" t="s">
        <v>165</v>
      </c>
    </row>
    <row r="4" spans="1:4">
      <c r="A4" s="68" t="s">
        <v>137</v>
      </c>
      <c r="B4" s="136">
        <f>D17</f>
        <v>5.3804734339999998</v>
      </c>
      <c r="C4" s="108">
        <f>B25</f>
        <v>8.8000000000000007</v>
      </c>
    </row>
    <row r="5" spans="1:4" ht="15.75" thickBot="1">
      <c r="A5" s="68" t="s">
        <v>138</v>
      </c>
      <c r="B5" s="137">
        <f>B6-B4</f>
        <v>72.319526566000008</v>
      </c>
      <c r="C5" s="66">
        <f>C6-C4</f>
        <v>38.700000000000003</v>
      </c>
    </row>
    <row r="6" spans="1:4" ht="18" thickBot="1">
      <c r="A6" s="77" t="s">
        <v>139</v>
      </c>
      <c r="B6" s="140">
        <f>77.7</f>
        <v>77.7</v>
      </c>
      <c r="C6" s="141">
        <v>47.5</v>
      </c>
    </row>
    <row r="7" spans="1:4">
      <c r="A7" s="74"/>
      <c r="B7" s="74"/>
      <c r="C7" s="74"/>
      <c r="D7" s="74"/>
    </row>
    <row r="8" spans="1:4" ht="18" thickBot="1">
      <c r="A8" s="76" t="s">
        <v>140</v>
      </c>
      <c r="B8" s="74"/>
      <c r="C8" s="74"/>
      <c r="D8" s="74"/>
    </row>
    <row r="9" spans="1:4" ht="17.25">
      <c r="A9" s="71" t="s">
        <v>76</v>
      </c>
      <c r="B9" s="72" t="s">
        <v>135</v>
      </c>
      <c r="C9" s="72" t="s">
        <v>141</v>
      </c>
      <c r="D9" s="73" t="s">
        <v>136</v>
      </c>
    </row>
    <row r="10" spans="1:4">
      <c r="A10" s="59">
        <v>2007</v>
      </c>
      <c r="B10" s="56">
        <v>0.374</v>
      </c>
      <c r="C10" s="84">
        <v>1.461786</v>
      </c>
      <c r="D10" s="75">
        <f>B10*C10</f>
        <v>0.54670796399999999</v>
      </c>
    </row>
    <row r="11" spans="1:4">
      <c r="A11" s="59">
        <v>2008</v>
      </c>
      <c r="B11" s="56">
        <v>0.59</v>
      </c>
      <c r="C11" s="84">
        <v>1.2594669999999999</v>
      </c>
      <c r="D11" s="75">
        <f t="shared" ref="D11:D16" si="0">B11*C11</f>
        <v>0.74308552999999988</v>
      </c>
    </row>
    <row r="12" spans="1:4">
      <c r="A12" s="59">
        <v>2009</v>
      </c>
      <c r="B12" s="56">
        <v>0.67</v>
      </c>
      <c r="C12" s="84">
        <v>1.12246</v>
      </c>
      <c r="D12" s="75">
        <f t="shared" si="0"/>
        <v>0.75204820000000006</v>
      </c>
    </row>
    <row r="13" spans="1:4">
      <c r="A13" s="59">
        <v>2010</v>
      </c>
      <c r="B13" s="56">
        <v>0.65</v>
      </c>
      <c r="C13" s="84">
        <v>1.165737</v>
      </c>
      <c r="D13" s="75">
        <f t="shared" si="0"/>
        <v>0.75772905000000002</v>
      </c>
    </row>
    <row r="14" spans="1:4">
      <c r="A14" s="59">
        <v>2011</v>
      </c>
      <c r="B14" s="56">
        <v>0.66</v>
      </c>
      <c r="C14" s="84">
        <v>1.1525799999999999</v>
      </c>
      <c r="D14" s="75">
        <f t="shared" si="0"/>
        <v>0.76070280000000001</v>
      </c>
    </row>
    <row r="15" spans="1:4">
      <c r="A15" s="59">
        <v>2012</v>
      </c>
      <c r="B15" s="56">
        <v>0.75</v>
      </c>
      <c r="C15" s="84">
        <v>1.233263</v>
      </c>
      <c r="D15" s="75">
        <f t="shared" si="0"/>
        <v>0.92494725</v>
      </c>
    </row>
    <row r="16" spans="1:4" ht="15.75" thickBot="1">
      <c r="A16" s="144">
        <v>2013</v>
      </c>
      <c r="B16" s="106">
        <v>0.76</v>
      </c>
      <c r="C16" s="145">
        <v>1.177964</v>
      </c>
      <c r="D16" s="146">
        <f t="shared" si="0"/>
        <v>0.89525264000000004</v>
      </c>
    </row>
    <row r="17" spans="1:4" ht="15.75" thickBot="1">
      <c r="A17" s="82" t="s">
        <v>75</v>
      </c>
      <c r="B17" s="148"/>
      <c r="C17" s="148"/>
      <c r="D17" s="147">
        <f>SUM(D10:D16)</f>
        <v>5.3804734339999998</v>
      </c>
    </row>
    <row r="19" spans="1:4">
      <c r="A19" s="126" t="s">
        <v>143</v>
      </c>
    </row>
    <row r="21" spans="1:4" ht="15.75" thickBot="1">
      <c r="A21" s="95" t="s">
        <v>110</v>
      </c>
      <c r="B21" s="96"/>
      <c r="C21" s="97"/>
    </row>
    <row r="22" spans="1:4" ht="15.75" thickBot="1">
      <c r="A22" s="98" t="s">
        <v>77</v>
      </c>
      <c r="B22" s="73" t="s">
        <v>136</v>
      </c>
      <c r="C22" s="97"/>
    </row>
    <row r="23" spans="1:4" ht="17.25">
      <c r="A23" s="99" t="s">
        <v>148</v>
      </c>
      <c r="B23" s="102">
        <v>6.9</v>
      </c>
      <c r="C23" s="97"/>
    </row>
    <row r="24" spans="1:4" ht="18" thickBot="1">
      <c r="A24" s="100" t="s">
        <v>149</v>
      </c>
      <c r="B24" s="103">
        <v>1.9</v>
      </c>
      <c r="C24" s="97"/>
    </row>
    <row r="25" spans="1:4" ht="15.75" thickBot="1">
      <c r="A25" s="125" t="s">
        <v>0</v>
      </c>
      <c r="B25" s="139">
        <f>B23+B24</f>
        <v>8.8000000000000007</v>
      </c>
      <c r="C25" s="97"/>
    </row>
    <row r="27" spans="1:4">
      <c r="A27" s="1" t="s">
        <v>89</v>
      </c>
    </row>
    <row r="28" spans="1:4">
      <c r="A28" s="143" t="s">
        <v>145</v>
      </c>
    </row>
    <row r="29" spans="1:4">
      <c r="A29" s="135" t="s">
        <v>142</v>
      </c>
    </row>
    <row r="30" spans="1:4">
      <c r="A30" s="142" t="s">
        <v>144</v>
      </c>
    </row>
    <row r="31" spans="1:4">
      <c r="A31" s="135" t="s">
        <v>146</v>
      </c>
    </row>
    <row r="32" spans="1:4">
      <c r="A32" s="135" t="s">
        <v>147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9" sqref="A29"/>
    </sheetView>
  </sheetViews>
  <sheetFormatPr defaultRowHeight="15"/>
  <cols>
    <col min="1" max="1" width="22.5703125" customWidth="1"/>
  </cols>
  <sheetData>
    <row r="1" spans="1:2" ht="15.75" thickBot="1">
      <c r="A1" s="1" t="s">
        <v>170</v>
      </c>
    </row>
    <row r="2" spans="1:2" ht="15.75" thickBot="1">
      <c r="A2" s="67" t="s">
        <v>81</v>
      </c>
      <c r="B2" s="65" t="s">
        <v>136</v>
      </c>
    </row>
    <row r="3" spans="1:2" ht="15.75" thickBot="1">
      <c r="A3" s="62" t="s">
        <v>1</v>
      </c>
      <c r="B3" s="85">
        <v>6.9</v>
      </c>
    </row>
    <row r="4" spans="1:2">
      <c r="A4" s="60" t="s">
        <v>78</v>
      </c>
      <c r="B4" s="105">
        <v>1.7</v>
      </c>
    </row>
    <row r="5" spans="1:2">
      <c r="A5" s="55" t="s">
        <v>79</v>
      </c>
      <c r="B5" s="56">
        <v>1.1000000000000001</v>
      </c>
    </row>
    <row r="6" spans="1:2" ht="15.75" thickBot="1">
      <c r="A6" s="61" t="s">
        <v>80</v>
      </c>
      <c r="B6" s="106">
        <f>B3-B4-B5</f>
        <v>4.0999999999999996</v>
      </c>
    </row>
    <row r="7" spans="1:2" ht="15.75" thickBot="1">
      <c r="A7" s="62" t="s">
        <v>82</v>
      </c>
      <c r="B7" s="85">
        <v>1.9</v>
      </c>
    </row>
    <row r="8" spans="1:2" ht="15.75" thickBot="1">
      <c r="A8" s="69" t="s">
        <v>0</v>
      </c>
      <c r="B8" s="92">
        <f>B3+B7</f>
        <v>8.8000000000000007</v>
      </c>
    </row>
    <row r="10" spans="1:2">
      <c r="A10" t="s">
        <v>127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5" zoomScale="106" zoomScaleNormal="106" workbookViewId="0">
      <selection activeCell="F19" sqref="F19"/>
    </sheetView>
  </sheetViews>
  <sheetFormatPr defaultRowHeight="15"/>
  <cols>
    <col min="2" max="2" width="55.85546875" customWidth="1"/>
    <col min="3" max="3" width="18.28515625" customWidth="1"/>
    <col min="4" max="4" width="16.85546875" customWidth="1"/>
    <col min="5" max="5" width="6" customWidth="1"/>
  </cols>
  <sheetData>
    <row r="1" spans="1:6">
      <c r="A1" s="1" t="s">
        <v>171</v>
      </c>
      <c r="F1" s="74"/>
    </row>
    <row r="2" spans="1:6" ht="15.75" thickBot="1">
      <c r="F2" s="74"/>
    </row>
    <row r="3" spans="1:6" ht="15.75" thickBot="1">
      <c r="A3" s="110"/>
      <c r="B3" s="77" t="s">
        <v>150</v>
      </c>
      <c r="C3" s="114" t="s">
        <v>151</v>
      </c>
      <c r="D3" s="114" t="s">
        <v>96</v>
      </c>
      <c r="E3" s="115" t="s">
        <v>65</v>
      </c>
    </row>
    <row r="4" spans="1:6">
      <c r="A4" s="111" t="s">
        <v>39</v>
      </c>
      <c r="B4" s="116">
        <v>7.6200000000000004E-2</v>
      </c>
      <c r="C4" s="116">
        <v>2.0930000000000001E-2</v>
      </c>
      <c r="D4" s="116">
        <v>9.7129999999999994E-2</v>
      </c>
      <c r="E4" s="116">
        <f t="shared" ref="E4:E31" si="0">(D4/91.74108)*100</f>
        <v>0.10587405336845827</v>
      </c>
    </row>
    <row r="5" spans="1:6">
      <c r="A5" s="112" t="s">
        <v>40</v>
      </c>
      <c r="B5" s="117">
        <v>0.75279999999999991</v>
      </c>
      <c r="C5" s="117">
        <v>4.8500000000000001E-2</v>
      </c>
      <c r="D5" s="117">
        <v>0.8012999999999999</v>
      </c>
      <c r="E5" s="117">
        <f t="shared" si="0"/>
        <v>0.87343641474462685</v>
      </c>
    </row>
    <row r="6" spans="1:6">
      <c r="A6" s="112" t="s">
        <v>41</v>
      </c>
      <c r="B6" s="117">
        <v>0.99239999999999995</v>
      </c>
      <c r="C6" s="117">
        <v>5.5109999999999999E-2</v>
      </c>
      <c r="D6" s="117">
        <v>1.0475099999999999</v>
      </c>
      <c r="E6" s="117">
        <f t="shared" si="0"/>
        <v>1.1418112801811358</v>
      </c>
    </row>
    <row r="7" spans="1:6">
      <c r="A7" s="112" t="s">
        <v>46</v>
      </c>
      <c r="B7" s="117">
        <v>1.7999999999999999E-2</v>
      </c>
      <c r="C7" s="117">
        <v>6.0389999999999999E-2</v>
      </c>
      <c r="D7" s="117">
        <v>7.8390000000000001E-2</v>
      </c>
      <c r="E7" s="117">
        <f t="shared" si="0"/>
        <v>8.5446999315900801E-2</v>
      </c>
    </row>
    <row r="8" spans="1:6">
      <c r="A8" s="112" t="s">
        <v>47</v>
      </c>
      <c r="B8" s="117">
        <v>1.2999000000000001</v>
      </c>
      <c r="C8" s="117">
        <v>7.8420000000000004E-2</v>
      </c>
      <c r="D8" s="117">
        <v>1.3783200000000002</v>
      </c>
      <c r="E8" s="117">
        <f t="shared" si="0"/>
        <v>1.5024021953959996</v>
      </c>
    </row>
    <row r="9" spans="1:6">
      <c r="A9" s="112" t="s">
        <v>45</v>
      </c>
      <c r="B9" s="117">
        <v>0.12040000000000001</v>
      </c>
      <c r="C9" s="117">
        <v>8.9510000000000006E-2</v>
      </c>
      <c r="D9" s="117">
        <v>0.20991000000000001</v>
      </c>
      <c r="E9" s="117">
        <f t="shared" si="0"/>
        <v>0.22880698592168308</v>
      </c>
    </row>
    <row r="10" spans="1:6">
      <c r="A10" s="112" t="s">
        <v>48</v>
      </c>
      <c r="B10" s="117">
        <v>3.6700000000000003E-2</v>
      </c>
      <c r="C10" s="117">
        <v>9.287999999999999E-2</v>
      </c>
      <c r="D10" s="117">
        <v>0.12957999999999997</v>
      </c>
      <c r="E10" s="117">
        <f t="shared" si="0"/>
        <v>0.14124533960140861</v>
      </c>
    </row>
    <row r="11" spans="1:6">
      <c r="A11" s="112" t="s">
        <v>43</v>
      </c>
      <c r="B11" s="117">
        <v>0.68129999999999991</v>
      </c>
      <c r="C11" s="117">
        <v>9.426000000000001E-2</v>
      </c>
      <c r="D11" s="117">
        <v>0.77555999999999992</v>
      </c>
      <c r="E11" s="117">
        <f t="shared" si="0"/>
        <v>0.84537919108865944</v>
      </c>
    </row>
    <row r="12" spans="1:6">
      <c r="A12" s="112" t="s">
        <v>42</v>
      </c>
      <c r="B12" s="117">
        <v>0.29310000000000003</v>
      </c>
      <c r="C12" s="117">
        <v>9.8629999999999995E-2</v>
      </c>
      <c r="D12" s="117">
        <v>0.39173000000000002</v>
      </c>
      <c r="E12" s="117">
        <f t="shared" si="0"/>
        <v>0.42699519124911112</v>
      </c>
    </row>
    <row r="13" spans="1:6">
      <c r="A13" s="112" t="s">
        <v>44</v>
      </c>
      <c r="B13" s="117">
        <v>1.1277999999999999</v>
      </c>
      <c r="C13" s="117">
        <v>0.14343999999999998</v>
      </c>
      <c r="D13" s="117">
        <v>1.2712399999999999</v>
      </c>
      <c r="E13" s="117">
        <f t="shared" si="0"/>
        <v>1.3856824009484081</v>
      </c>
    </row>
    <row r="14" spans="1:6">
      <c r="A14" s="112" t="s">
        <v>72</v>
      </c>
      <c r="B14" s="117">
        <v>1.0125999999999999</v>
      </c>
      <c r="C14" s="117">
        <v>0.17086999999999999</v>
      </c>
      <c r="D14" s="117">
        <v>1.18347</v>
      </c>
      <c r="E14" s="117">
        <f t="shared" si="0"/>
        <v>1.2900109743639383</v>
      </c>
    </row>
    <row r="15" spans="1:6">
      <c r="A15" s="112" t="s">
        <v>49</v>
      </c>
      <c r="B15" s="117">
        <v>3.9716999999999998</v>
      </c>
      <c r="C15" s="117">
        <v>0.28844999999999998</v>
      </c>
      <c r="D15" s="117">
        <v>4.2601499999999994</v>
      </c>
      <c r="E15" s="117">
        <f t="shared" si="0"/>
        <v>4.6436667194238392</v>
      </c>
    </row>
    <row r="16" spans="1:6">
      <c r="A16" s="112" t="s">
        <v>50</v>
      </c>
      <c r="B16" s="117">
        <v>2.1259000000000001</v>
      </c>
      <c r="C16" s="117">
        <v>0.29052</v>
      </c>
      <c r="D16" s="117">
        <v>2.41642</v>
      </c>
      <c r="E16" s="117">
        <f t="shared" si="0"/>
        <v>2.6339563475816941</v>
      </c>
    </row>
    <row r="17" spans="1:5">
      <c r="A17" s="112" t="s">
        <v>51</v>
      </c>
      <c r="B17" s="117">
        <v>9.3036000000000012</v>
      </c>
      <c r="C17" s="117">
        <v>0.43927999999999995</v>
      </c>
      <c r="D17" s="117">
        <v>9.7428800000000013</v>
      </c>
      <c r="E17" s="117">
        <f t="shared" si="0"/>
        <v>10.619975260810099</v>
      </c>
    </row>
    <row r="18" spans="1:5">
      <c r="A18" s="112" t="s">
        <v>53</v>
      </c>
      <c r="B18" s="117">
        <v>4.5051000000000005</v>
      </c>
      <c r="C18" s="117">
        <v>0.52070000000000005</v>
      </c>
      <c r="D18" s="117">
        <v>5.0258000000000003</v>
      </c>
      <c r="E18" s="117">
        <f t="shared" si="0"/>
        <v>5.4782437704025293</v>
      </c>
    </row>
    <row r="19" spans="1:5">
      <c r="A19" s="112" t="s">
        <v>55</v>
      </c>
      <c r="B19" s="117">
        <v>0.15519999999999998</v>
      </c>
      <c r="C19" s="117">
        <v>0.62595000000000001</v>
      </c>
      <c r="D19" s="117">
        <v>0.78115000000000012</v>
      </c>
      <c r="E19" s="117">
        <f t="shared" si="0"/>
        <v>0.85147242652909716</v>
      </c>
    </row>
    <row r="20" spans="1:5">
      <c r="A20" s="112" t="s">
        <v>52</v>
      </c>
      <c r="B20" s="117">
        <v>0.46820000000000001</v>
      </c>
      <c r="C20" s="117">
        <v>0.87614000000000003</v>
      </c>
      <c r="D20" s="117">
        <v>1.3443400000000001</v>
      </c>
      <c r="E20" s="117">
        <f t="shared" si="0"/>
        <v>1.4653631720925895</v>
      </c>
    </row>
    <row r="21" spans="1:5">
      <c r="A21" s="112" t="s">
        <v>54</v>
      </c>
      <c r="B21" s="117">
        <v>2.4371</v>
      </c>
      <c r="C21" s="117">
        <v>1.00047</v>
      </c>
      <c r="D21" s="117">
        <v>3.4375699999999996</v>
      </c>
      <c r="E21" s="117">
        <f t="shared" si="0"/>
        <v>3.747034589084846</v>
      </c>
    </row>
    <row r="22" spans="1:5">
      <c r="A22" s="112" t="s">
        <v>56</v>
      </c>
      <c r="B22" s="117">
        <v>0.15869999999999998</v>
      </c>
      <c r="C22" s="117">
        <v>1.0606</v>
      </c>
      <c r="D22" s="117">
        <v>1.2193000000000001</v>
      </c>
      <c r="E22" s="117">
        <f t="shared" si="0"/>
        <v>1.3290665424911066</v>
      </c>
    </row>
    <row r="23" spans="1:5">
      <c r="A23" s="112" t="s">
        <v>69</v>
      </c>
      <c r="B23" s="117">
        <v>0.35580000000000001</v>
      </c>
      <c r="C23" s="117">
        <v>1.18421</v>
      </c>
      <c r="D23" s="117">
        <v>1.5400100000000001</v>
      </c>
      <c r="E23" s="117">
        <f t="shared" si="0"/>
        <v>1.6786482129924785</v>
      </c>
    </row>
    <row r="24" spans="1:5">
      <c r="A24" s="112" t="s">
        <v>57</v>
      </c>
      <c r="B24" s="117">
        <v>0.40460000000000002</v>
      </c>
      <c r="C24" s="117">
        <v>1.7078599999999999</v>
      </c>
      <c r="D24" s="117">
        <v>2.11246</v>
      </c>
      <c r="E24" s="117">
        <f t="shared" si="0"/>
        <v>2.3026325829170533</v>
      </c>
    </row>
    <row r="25" spans="1:5">
      <c r="A25" s="112" t="s">
        <v>58</v>
      </c>
      <c r="B25" s="117">
        <v>0.29899999999999999</v>
      </c>
      <c r="C25" s="117">
        <v>1.8148900000000001</v>
      </c>
      <c r="D25" s="117">
        <v>2.1138900000000005</v>
      </c>
      <c r="E25" s="117">
        <f t="shared" si="0"/>
        <v>2.3041913175646074</v>
      </c>
    </row>
    <row r="26" spans="1:5">
      <c r="A26" s="112" t="s">
        <v>61</v>
      </c>
      <c r="B26" s="117">
        <v>5.5591999999999997</v>
      </c>
      <c r="C26" s="117">
        <v>3.2563299999999997</v>
      </c>
      <c r="D26" s="117">
        <v>8.815529999999999</v>
      </c>
      <c r="E26" s="117">
        <f t="shared" si="0"/>
        <v>9.6091412919926373</v>
      </c>
    </row>
    <row r="27" spans="1:5">
      <c r="A27" s="112" t="s">
        <v>66</v>
      </c>
      <c r="B27" s="117">
        <v>0.29960000000000003</v>
      </c>
      <c r="C27" s="117">
        <v>3.3299699999999999</v>
      </c>
      <c r="D27" s="117">
        <v>3.6295699999999997</v>
      </c>
      <c r="E27" s="117">
        <f t="shared" si="0"/>
        <v>3.9563192410640902</v>
      </c>
    </row>
    <row r="28" spans="1:5">
      <c r="A28" s="112" t="s">
        <v>59</v>
      </c>
      <c r="B28" s="117">
        <v>6.0655000000000001</v>
      </c>
      <c r="C28" s="117">
        <v>3.58982</v>
      </c>
      <c r="D28" s="117">
        <v>9.6553199999999997</v>
      </c>
      <c r="E28" s="117">
        <f t="shared" si="0"/>
        <v>10.524532739313731</v>
      </c>
    </row>
    <row r="29" spans="1:5">
      <c r="A29" s="112" t="s">
        <v>62</v>
      </c>
      <c r="B29" s="117">
        <v>2.2136999999999998</v>
      </c>
      <c r="C29" s="117">
        <v>5.1427100000000001</v>
      </c>
      <c r="D29" s="117">
        <v>7.3564099999999994</v>
      </c>
      <c r="E29" s="117">
        <f t="shared" si="0"/>
        <v>8.0186651388887071</v>
      </c>
    </row>
    <row r="30" spans="1:5">
      <c r="A30" s="112" t="s">
        <v>64</v>
      </c>
      <c r="B30" s="117">
        <v>1.9136</v>
      </c>
      <c r="C30" s="117">
        <v>6.9400600000000008</v>
      </c>
      <c r="D30" s="117">
        <v>8.8536599999999996</v>
      </c>
      <c r="E30" s="117">
        <f t="shared" si="0"/>
        <v>9.6507039158466412</v>
      </c>
    </row>
    <row r="31" spans="1:5" ht="15.75" thickBot="1">
      <c r="A31" s="113" t="s">
        <v>63</v>
      </c>
      <c r="B31" s="118">
        <v>4.9359999999999999</v>
      </c>
      <c r="C31" s="118">
        <v>7.1364799999999997</v>
      </c>
      <c r="D31" s="118">
        <v>12.072479999999999</v>
      </c>
      <c r="E31" s="118">
        <f t="shared" si="0"/>
        <v>13.159295704824924</v>
      </c>
    </row>
    <row r="32" spans="1:5">
      <c r="D32" s="228"/>
    </row>
    <row r="33" spans="1:1" ht="15.75" customHeight="1">
      <c r="A33" s="94" t="s">
        <v>89</v>
      </c>
    </row>
    <row r="34" spans="1:1" ht="15.75" customHeight="1">
      <c r="A34" t="s">
        <v>98</v>
      </c>
    </row>
    <row r="35" spans="1:1">
      <c r="A35" t="s">
        <v>128</v>
      </c>
    </row>
  </sheetData>
  <sortState ref="A4:E31">
    <sortCondition ref="C4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="78" zoomScaleNormal="78" workbookViewId="0"/>
  </sheetViews>
  <sheetFormatPr defaultRowHeight="15"/>
  <cols>
    <col min="1" max="1" width="6" customWidth="1"/>
    <col min="2" max="2" width="25.85546875" customWidth="1"/>
    <col min="3" max="3" width="24.85546875" customWidth="1"/>
    <col min="4" max="4" width="19.7109375" customWidth="1"/>
  </cols>
  <sheetData>
    <row r="1" spans="1:4">
      <c r="A1" s="1" t="s">
        <v>168</v>
      </c>
    </row>
    <row r="2" spans="1:4" ht="15.75" thickBot="1"/>
    <row r="3" spans="1:4" ht="15.75" thickBot="1">
      <c r="A3" s="62"/>
      <c r="B3" s="77" t="s">
        <v>124</v>
      </c>
      <c r="C3" s="77" t="s">
        <v>125</v>
      </c>
      <c r="D3" s="77" t="s">
        <v>126</v>
      </c>
    </row>
    <row r="4" spans="1:4">
      <c r="A4" s="124" t="s">
        <v>60</v>
      </c>
      <c r="B4" s="68">
        <v>8.27</v>
      </c>
      <c r="C4" s="122">
        <v>4.8731312281498314</v>
      </c>
      <c r="D4" s="122">
        <v>3.3968687718501682</v>
      </c>
    </row>
    <row r="5" spans="1:4">
      <c r="A5" s="124" t="s">
        <v>64</v>
      </c>
      <c r="B5" s="68">
        <v>17.239999999999998</v>
      </c>
      <c r="C5" s="122">
        <v>14.838222648905756</v>
      </c>
      <c r="D5" s="122">
        <v>2.4017773510942426</v>
      </c>
    </row>
    <row r="6" spans="1:4">
      <c r="A6" s="124" t="s">
        <v>58</v>
      </c>
      <c r="B6" s="68">
        <v>4.51</v>
      </c>
      <c r="C6" s="122">
        <v>2.822494842005729</v>
      </c>
      <c r="D6" s="122">
        <v>1.6875051579942708</v>
      </c>
    </row>
    <row r="7" spans="1:4">
      <c r="A7" s="124" t="s">
        <v>57</v>
      </c>
      <c r="B7" s="68">
        <v>4.42</v>
      </c>
      <c r="C7" s="122">
        <v>2.9099170786586805</v>
      </c>
      <c r="D7" s="122">
        <v>1.5100829213413194</v>
      </c>
    </row>
    <row r="8" spans="1:4">
      <c r="A8" s="124" t="s">
        <v>54</v>
      </c>
      <c r="B8" s="68">
        <v>2.48</v>
      </c>
      <c r="C8" s="122">
        <v>1.6646796124169048</v>
      </c>
      <c r="D8" s="122">
        <v>0.81532038758309522</v>
      </c>
    </row>
    <row r="9" spans="1:4">
      <c r="A9" s="124" t="s">
        <v>56</v>
      </c>
      <c r="B9" s="68">
        <v>2.63</v>
      </c>
      <c r="C9" s="122">
        <v>1.8613243338048591</v>
      </c>
      <c r="D9" s="122">
        <v>0.76867566619514083</v>
      </c>
    </row>
    <row r="10" spans="1:4">
      <c r="A10" s="124" t="s">
        <v>52</v>
      </c>
      <c r="B10" s="68">
        <v>2.1800000000000002</v>
      </c>
      <c r="C10" s="122">
        <v>1.4791642707219568</v>
      </c>
      <c r="D10" s="122">
        <v>0.70083572927804338</v>
      </c>
    </row>
    <row r="11" spans="1:4">
      <c r="A11" s="124" t="s">
        <v>122</v>
      </c>
      <c r="B11" s="68">
        <v>2.94</v>
      </c>
      <c r="C11" s="122">
        <v>2.3086423869442649</v>
      </c>
      <c r="D11" s="122">
        <v>0.63135761305573501</v>
      </c>
    </row>
    <row r="12" spans="1:4">
      <c r="A12" s="124" t="s">
        <v>55</v>
      </c>
      <c r="B12" s="68">
        <v>1.55</v>
      </c>
      <c r="C12" s="122">
        <v>1.3700708451763888</v>
      </c>
      <c r="D12" s="122">
        <v>0.17992915482361127</v>
      </c>
    </row>
    <row r="13" spans="1:4">
      <c r="A13" s="124" t="s">
        <v>123</v>
      </c>
      <c r="B13" s="68">
        <v>0.42</v>
      </c>
      <c r="C13" s="122">
        <v>0.2790954356424436</v>
      </c>
      <c r="D13" s="122">
        <v>0.14090456435755638</v>
      </c>
    </row>
    <row r="14" spans="1:4">
      <c r="A14" s="124" t="s">
        <v>43</v>
      </c>
      <c r="B14" s="68">
        <v>0.23</v>
      </c>
      <c r="C14" s="122">
        <v>0.12655329017340894</v>
      </c>
      <c r="D14" s="122">
        <v>0.10344670982659107</v>
      </c>
    </row>
    <row r="15" spans="1:4">
      <c r="A15" s="124" t="s">
        <v>48</v>
      </c>
      <c r="B15" s="68">
        <v>0.22</v>
      </c>
      <c r="C15" s="122">
        <v>0.14371706492616856</v>
      </c>
      <c r="D15" s="122">
        <v>7.6282935073831437E-2</v>
      </c>
    </row>
    <row r="16" spans="1:4">
      <c r="A16" s="124" t="s">
        <v>39</v>
      </c>
      <c r="B16" s="68">
        <v>0.05</v>
      </c>
      <c r="C16" s="122">
        <v>5.0762951945115903E-2</v>
      </c>
      <c r="D16" s="122">
        <v>-7.6295194511590003E-4</v>
      </c>
    </row>
    <row r="17" spans="1:4">
      <c r="A17" s="124" t="s">
        <v>40</v>
      </c>
      <c r="B17" s="68">
        <v>0.12</v>
      </c>
      <c r="C17" s="122">
        <v>0.16285283336511561</v>
      </c>
      <c r="D17" s="122">
        <v>-4.2852833365115611E-2</v>
      </c>
    </row>
    <row r="18" spans="1:4">
      <c r="A18" s="124" t="s">
        <v>50</v>
      </c>
      <c r="B18" s="68">
        <v>0.72</v>
      </c>
      <c r="C18" s="122">
        <v>0.77032609747550418</v>
      </c>
      <c r="D18" s="122">
        <v>-5.0326097475504206E-2</v>
      </c>
    </row>
    <row r="19" spans="1:4">
      <c r="A19" s="124" t="s">
        <v>53</v>
      </c>
      <c r="B19" s="68">
        <v>1.29</v>
      </c>
      <c r="C19" s="122">
        <v>1.3438751220473575</v>
      </c>
      <c r="D19" s="122">
        <v>-5.3875122047357449E-2</v>
      </c>
    </row>
    <row r="20" spans="1:4">
      <c r="A20" s="124" t="s">
        <v>42</v>
      </c>
      <c r="B20" s="68">
        <v>0.24</v>
      </c>
      <c r="C20" s="122">
        <v>0.29588169031726425</v>
      </c>
      <c r="D20" s="122">
        <v>-5.5881690317264254E-2</v>
      </c>
    </row>
    <row r="21" spans="1:4">
      <c r="A21" s="124" t="s">
        <v>41</v>
      </c>
      <c r="B21" s="68">
        <v>0.14000000000000001</v>
      </c>
      <c r="C21" s="122">
        <v>0.23733227702044921</v>
      </c>
      <c r="D21" s="122">
        <v>-9.7332277020449193E-2</v>
      </c>
    </row>
    <row r="22" spans="1:4">
      <c r="A22" s="124" t="s">
        <v>45</v>
      </c>
      <c r="B22" s="68">
        <v>0.23</v>
      </c>
      <c r="C22" s="122">
        <v>0.34498574880362287</v>
      </c>
      <c r="D22" s="122">
        <v>-0.11498574880362286</v>
      </c>
    </row>
    <row r="23" spans="1:4">
      <c r="A23" s="124" t="s">
        <v>61</v>
      </c>
      <c r="B23" s="68">
        <v>8.09</v>
      </c>
      <c r="C23" s="122">
        <v>8.2324815698264633</v>
      </c>
      <c r="D23" s="122">
        <v>-0.14248156982646343</v>
      </c>
    </row>
    <row r="24" spans="1:4">
      <c r="A24" s="124" t="s">
        <v>46</v>
      </c>
      <c r="B24" s="68">
        <v>0.15</v>
      </c>
      <c r="C24" s="122">
        <v>0.31008149348136849</v>
      </c>
      <c r="D24" s="122">
        <v>-0.16008149348136849</v>
      </c>
    </row>
    <row r="25" spans="1:4">
      <c r="A25" s="124" t="s">
        <v>47</v>
      </c>
      <c r="B25" s="68">
        <v>0.19</v>
      </c>
      <c r="C25" s="122">
        <v>0.5156162639837415</v>
      </c>
      <c r="D25" s="122">
        <v>-0.32561626398374149</v>
      </c>
    </row>
    <row r="26" spans="1:4">
      <c r="A26" s="124" t="s">
        <v>49</v>
      </c>
      <c r="B26" s="68">
        <v>0.72</v>
      </c>
      <c r="C26" s="122">
        <v>1.1906313818520835</v>
      </c>
      <c r="D26" s="122">
        <v>-0.47063138185208353</v>
      </c>
    </row>
    <row r="27" spans="1:4">
      <c r="A27" s="124" t="s">
        <v>44</v>
      </c>
      <c r="B27" s="68">
        <v>0.36</v>
      </c>
      <c r="C27" s="122">
        <v>1.0162600158298996</v>
      </c>
      <c r="D27" s="122">
        <v>-0.65626001582989957</v>
      </c>
    </row>
    <row r="28" spans="1:4">
      <c r="A28" s="124" t="s">
        <v>51</v>
      </c>
      <c r="B28" s="68">
        <v>1.0900000000000001</v>
      </c>
      <c r="C28" s="122">
        <v>2.763174365898565</v>
      </c>
      <c r="D28" s="122">
        <v>-1.6731743658985649</v>
      </c>
    </row>
    <row r="29" spans="1:4">
      <c r="A29" s="124" t="s">
        <v>63</v>
      </c>
      <c r="B29" s="68">
        <v>17.73</v>
      </c>
      <c r="C29" s="122">
        <v>20.186470467492132</v>
      </c>
      <c r="D29" s="122">
        <v>-2.4564704674921316</v>
      </c>
    </row>
    <row r="30" spans="1:4">
      <c r="A30" s="124" t="s">
        <v>62</v>
      </c>
      <c r="B30" s="68">
        <v>12.77</v>
      </c>
      <c r="C30" s="122">
        <v>15.519802116617676</v>
      </c>
      <c r="D30" s="122">
        <v>-2.7498021166176763</v>
      </c>
    </row>
    <row r="31" spans="1:4" ht="15.75" thickBot="1">
      <c r="A31" s="125" t="s">
        <v>59</v>
      </c>
      <c r="B31" s="69">
        <v>8.92</v>
      </c>
      <c r="C31" s="123">
        <v>12.382452566517244</v>
      </c>
      <c r="D31" s="123">
        <v>-3.4624525665172445</v>
      </c>
    </row>
    <row r="33" spans="1:1">
      <c r="A33" s="94" t="s">
        <v>89</v>
      </c>
    </row>
    <row r="34" spans="1:1">
      <c r="A34" s="126" t="s">
        <v>129</v>
      </c>
    </row>
    <row r="35" spans="1:1">
      <c r="A35" s="126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J29" sqref="J29"/>
    </sheetView>
  </sheetViews>
  <sheetFormatPr defaultRowHeight="15"/>
  <cols>
    <col min="1" max="1" width="6.42578125" customWidth="1"/>
    <col min="2" max="2" width="37.85546875" customWidth="1"/>
    <col min="3" max="3" width="21.85546875" customWidth="1"/>
    <col min="4" max="4" width="26.7109375" customWidth="1"/>
  </cols>
  <sheetData>
    <row r="1" spans="1:4">
      <c r="A1" s="1" t="s">
        <v>172</v>
      </c>
    </row>
    <row r="2" spans="1:4" ht="15.75" thickBot="1"/>
    <row r="3" spans="1:4" ht="15.75" thickBot="1">
      <c r="A3" s="77"/>
      <c r="B3" s="128" t="s">
        <v>163</v>
      </c>
      <c r="C3" s="128" t="s">
        <v>132</v>
      </c>
      <c r="D3" s="104" t="s">
        <v>133</v>
      </c>
    </row>
    <row r="4" spans="1:4">
      <c r="A4" s="124" t="s">
        <v>51</v>
      </c>
      <c r="B4" s="129">
        <v>10.619975260810099</v>
      </c>
      <c r="C4" s="130">
        <v>2.763174365898565</v>
      </c>
      <c r="D4" s="79">
        <v>7.856800894911534</v>
      </c>
    </row>
    <row r="5" spans="1:4">
      <c r="A5" s="124" t="s">
        <v>53</v>
      </c>
      <c r="B5" s="131">
        <v>5.4782437704025293</v>
      </c>
      <c r="C5" s="132">
        <v>1.3438751220473575</v>
      </c>
      <c r="D5" s="80">
        <v>4.1343686483551716</v>
      </c>
    </row>
    <row r="6" spans="1:4">
      <c r="A6" s="124" t="s">
        <v>49</v>
      </c>
      <c r="B6" s="131">
        <v>4.6436667194238392</v>
      </c>
      <c r="C6" s="132">
        <v>1.1906313818520835</v>
      </c>
      <c r="D6" s="80">
        <v>3.4530353375717557</v>
      </c>
    </row>
    <row r="7" spans="1:4">
      <c r="A7" s="124" t="s">
        <v>54</v>
      </c>
      <c r="B7" s="131">
        <v>3.747034589084846</v>
      </c>
      <c r="C7" s="132">
        <v>1.6646796124169048</v>
      </c>
      <c r="D7" s="80">
        <v>2.0823549766679412</v>
      </c>
    </row>
    <row r="8" spans="1:4">
      <c r="A8" s="124" t="s">
        <v>50</v>
      </c>
      <c r="B8" s="131">
        <v>2.6339563475816941</v>
      </c>
      <c r="C8" s="132">
        <v>0.77032609747550418</v>
      </c>
      <c r="D8" s="80">
        <v>1.8636302501061899</v>
      </c>
    </row>
    <row r="9" spans="1:4">
      <c r="A9" s="124" t="s">
        <v>61</v>
      </c>
      <c r="B9" s="131">
        <v>9.6091412919926373</v>
      </c>
      <c r="C9" s="132">
        <v>8.2324815698264633</v>
      </c>
      <c r="D9" s="80">
        <v>1.376659722166174</v>
      </c>
    </row>
    <row r="10" spans="1:4">
      <c r="A10" s="124" t="s">
        <v>123</v>
      </c>
      <c r="B10" s="131">
        <v>1.2900109743639383</v>
      </c>
      <c r="C10" s="132">
        <v>0.2790954356424436</v>
      </c>
      <c r="D10" s="80">
        <v>1.0109155387214948</v>
      </c>
    </row>
    <row r="11" spans="1:4">
      <c r="A11" s="124" t="s">
        <v>47</v>
      </c>
      <c r="B11" s="131">
        <v>1.5024021953959996</v>
      </c>
      <c r="C11" s="132">
        <v>0.5156162639837415</v>
      </c>
      <c r="D11" s="80">
        <v>0.98678593141225812</v>
      </c>
    </row>
    <row r="12" spans="1:4">
      <c r="A12" s="124" t="s">
        <v>41</v>
      </c>
      <c r="B12" s="131">
        <v>1.1418112801811358</v>
      </c>
      <c r="C12" s="132">
        <v>0.23733227702044921</v>
      </c>
      <c r="D12" s="80">
        <v>0.90447900316068652</v>
      </c>
    </row>
    <row r="13" spans="1:4">
      <c r="A13" s="124" t="s">
        <v>43</v>
      </c>
      <c r="B13" s="131">
        <v>0.84537919108865944</v>
      </c>
      <c r="C13" s="132">
        <v>0.12655329017340894</v>
      </c>
      <c r="D13" s="80">
        <v>0.71882590091525045</v>
      </c>
    </row>
    <row r="14" spans="1:4">
      <c r="A14" s="124" t="s">
        <v>40</v>
      </c>
      <c r="B14" s="131">
        <v>0.87343641474462685</v>
      </c>
      <c r="C14" s="132">
        <v>0.16285283336511561</v>
      </c>
      <c r="D14" s="80">
        <v>0.71058358137951128</v>
      </c>
    </row>
    <row r="15" spans="1:4">
      <c r="A15" s="124" t="s">
        <v>44</v>
      </c>
      <c r="B15" s="131">
        <v>1.3856824009484081</v>
      </c>
      <c r="C15" s="132">
        <v>1.0162600158298996</v>
      </c>
      <c r="D15" s="80">
        <v>0.36942238511850856</v>
      </c>
    </row>
    <row r="16" spans="1:4">
      <c r="A16" s="124" t="s">
        <v>42</v>
      </c>
      <c r="B16" s="131">
        <v>0.42699519124911112</v>
      </c>
      <c r="C16" s="132">
        <v>0.29588169031726425</v>
      </c>
      <c r="D16" s="80">
        <v>0.13111350093184687</v>
      </c>
    </row>
    <row r="17" spans="1:4">
      <c r="A17" s="124" t="s">
        <v>39</v>
      </c>
      <c r="B17" s="131">
        <v>0.10587405336845827</v>
      </c>
      <c r="C17" s="132">
        <v>5.0762951945115903E-2</v>
      </c>
      <c r="D17" s="80">
        <v>5.5111101423342371E-2</v>
      </c>
    </row>
    <row r="18" spans="1:4">
      <c r="A18" s="124" t="s">
        <v>48</v>
      </c>
      <c r="B18" s="131">
        <v>0.14124533960140861</v>
      </c>
      <c r="C18" s="132">
        <v>0.14371706492616856</v>
      </c>
      <c r="D18" s="80">
        <v>-2.4717253247599491E-3</v>
      </c>
    </row>
    <row r="19" spans="1:4">
      <c r="A19" s="124" t="s">
        <v>52</v>
      </c>
      <c r="B19" s="131">
        <v>1.4653631720925895</v>
      </c>
      <c r="C19" s="132">
        <v>1.4791642707219568</v>
      </c>
      <c r="D19" s="80">
        <v>-1.3801098629367292E-2</v>
      </c>
    </row>
    <row r="20" spans="1:4">
      <c r="A20" s="124" t="s">
        <v>45</v>
      </c>
      <c r="B20" s="131">
        <v>0.22880698592168308</v>
      </c>
      <c r="C20" s="132">
        <v>0.34498574880362287</v>
      </c>
      <c r="D20" s="80">
        <v>-0.11617876288193979</v>
      </c>
    </row>
    <row r="21" spans="1:4">
      <c r="A21" s="124" t="s">
        <v>46</v>
      </c>
      <c r="B21" s="131">
        <v>8.5446999315900801E-2</v>
      </c>
      <c r="C21" s="132">
        <v>0.31008149348136849</v>
      </c>
      <c r="D21" s="80">
        <v>-0.22463449416546769</v>
      </c>
    </row>
    <row r="22" spans="1:4">
      <c r="A22" s="124" t="s">
        <v>58</v>
      </c>
      <c r="B22" s="131">
        <v>2.3041913175646074</v>
      </c>
      <c r="C22" s="132">
        <v>2.822494842005729</v>
      </c>
      <c r="D22" s="80">
        <v>-0.5183035244411216</v>
      </c>
    </row>
    <row r="23" spans="1:4">
      <c r="A23" s="124" t="s">
        <v>55</v>
      </c>
      <c r="B23" s="131">
        <v>0.85147242652909716</v>
      </c>
      <c r="C23" s="132">
        <v>1.3700708451763888</v>
      </c>
      <c r="D23" s="80">
        <v>-0.51859841864729161</v>
      </c>
    </row>
    <row r="24" spans="1:4">
      <c r="A24" s="124" t="s">
        <v>56</v>
      </c>
      <c r="B24" s="131">
        <v>1.3290665424911066</v>
      </c>
      <c r="C24" s="132">
        <v>1.8613243338048591</v>
      </c>
      <c r="D24" s="80">
        <v>-0.5322577913137525</v>
      </c>
    </row>
    <row r="25" spans="1:4">
      <c r="A25" s="124" t="s">
        <v>57</v>
      </c>
      <c r="B25" s="131">
        <v>2.3026325829170533</v>
      </c>
      <c r="C25" s="132">
        <v>2.9099170786586805</v>
      </c>
      <c r="D25" s="80">
        <v>-0.60728449574162724</v>
      </c>
    </row>
    <row r="26" spans="1:4">
      <c r="A26" s="124" t="s">
        <v>122</v>
      </c>
      <c r="B26" s="131">
        <v>1.6786482129924785</v>
      </c>
      <c r="C26" s="132">
        <v>2.3086423869442649</v>
      </c>
      <c r="D26" s="80">
        <v>-0.62999417395178647</v>
      </c>
    </row>
    <row r="27" spans="1:4">
      <c r="A27" s="124" t="s">
        <v>60</v>
      </c>
      <c r="B27" s="131">
        <v>3.9563192410640902</v>
      </c>
      <c r="C27" s="132">
        <v>4.8731312281498314</v>
      </c>
      <c r="D27" s="80">
        <v>-0.91681198708574119</v>
      </c>
    </row>
    <row r="28" spans="1:4">
      <c r="A28" s="124" t="s">
        <v>59</v>
      </c>
      <c r="B28" s="131">
        <v>10.524532739313731</v>
      </c>
      <c r="C28" s="132">
        <v>12.382452566517244</v>
      </c>
      <c r="D28" s="80">
        <v>-1.8579198272035136</v>
      </c>
    </row>
    <row r="29" spans="1:4">
      <c r="A29" s="124" t="s">
        <v>64</v>
      </c>
      <c r="B29" s="131">
        <v>9.6507039158466412</v>
      </c>
      <c r="C29" s="132">
        <v>14.838222648905756</v>
      </c>
      <c r="D29" s="80">
        <v>-5.1875187330591146</v>
      </c>
    </row>
    <row r="30" spans="1:4">
      <c r="A30" s="124" t="s">
        <v>63</v>
      </c>
      <c r="B30" s="131">
        <v>13.159295704824924</v>
      </c>
      <c r="C30" s="132">
        <v>20.186470467492132</v>
      </c>
      <c r="D30" s="80">
        <v>-7.0271747626672081</v>
      </c>
    </row>
    <row r="31" spans="1:4" ht="15.75" thickBot="1">
      <c r="A31" s="125" t="s">
        <v>62</v>
      </c>
      <c r="B31" s="133">
        <v>8.0186651388887071</v>
      </c>
      <c r="C31" s="134">
        <v>15.519802116617676</v>
      </c>
      <c r="D31" s="81">
        <v>-7.5011369777289687</v>
      </c>
    </row>
    <row r="33" spans="1:1">
      <c r="A33" s="94" t="s">
        <v>89</v>
      </c>
    </row>
    <row r="34" spans="1:1">
      <c r="A34" s="126" t="s">
        <v>129</v>
      </c>
    </row>
    <row r="35" spans="1:1">
      <c r="A35" s="135" t="s">
        <v>152</v>
      </c>
    </row>
    <row r="36" spans="1:1">
      <c r="A36" s="126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93" zoomScaleNormal="93" workbookViewId="0"/>
  </sheetViews>
  <sheetFormatPr defaultRowHeight="15"/>
  <cols>
    <col min="2" max="2" width="16.5703125" customWidth="1"/>
    <col min="3" max="3" width="20.85546875" customWidth="1"/>
  </cols>
  <sheetData>
    <row r="1" spans="1:4">
      <c r="A1" s="1" t="s">
        <v>166</v>
      </c>
      <c r="D1" s="74"/>
    </row>
    <row r="2" spans="1:4" ht="15.75" thickBot="1">
      <c r="A2" s="1"/>
      <c r="D2" s="74"/>
    </row>
    <row r="3" spans="1:4" ht="15.75" thickBot="1">
      <c r="A3" s="62"/>
      <c r="B3" s="62" t="s">
        <v>99</v>
      </c>
      <c r="C3" s="62" t="s">
        <v>100</v>
      </c>
      <c r="D3" s="62" t="s">
        <v>0</v>
      </c>
    </row>
    <row r="4" spans="1:4">
      <c r="A4" s="68" t="s">
        <v>64</v>
      </c>
      <c r="B4" s="119">
        <v>1664.9258239999999</v>
      </c>
      <c r="C4" s="119">
        <v>1086.4000000000001</v>
      </c>
      <c r="D4" s="119">
        <f t="shared" ref="D4:D36" si="0">B4+C4</f>
        <v>2751.325824</v>
      </c>
    </row>
    <row r="5" spans="1:4">
      <c r="A5" s="68" t="s">
        <v>63</v>
      </c>
      <c r="B5" s="119">
        <v>1086.7110250000001</v>
      </c>
      <c r="C5" s="119">
        <v>564.1</v>
      </c>
      <c r="D5" s="119">
        <f t="shared" si="0"/>
        <v>1650.811025</v>
      </c>
    </row>
    <row r="6" spans="1:4">
      <c r="A6" s="68" t="s">
        <v>62</v>
      </c>
      <c r="B6" s="119">
        <v>953.33727999999996</v>
      </c>
      <c r="C6" s="119">
        <v>453.4</v>
      </c>
      <c r="D6" s="119">
        <f t="shared" si="0"/>
        <v>1406.7372799999998</v>
      </c>
    </row>
    <row r="7" spans="1:4">
      <c r="A7" s="68" t="s">
        <v>66</v>
      </c>
      <c r="B7" s="119">
        <v>647.54826700000001</v>
      </c>
      <c r="C7" s="119">
        <v>320.3</v>
      </c>
      <c r="D7" s="119">
        <f t="shared" si="0"/>
        <v>967.84826700000008</v>
      </c>
    </row>
    <row r="8" spans="1:4">
      <c r="A8" s="68" t="s">
        <v>67</v>
      </c>
      <c r="B8" s="119">
        <v>584.55332199999998</v>
      </c>
      <c r="C8" s="119">
        <v>307.7</v>
      </c>
      <c r="D8" s="119">
        <f t="shared" si="0"/>
        <v>892.25332200000003</v>
      </c>
    </row>
    <row r="9" spans="1:4">
      <c r="A9" s="68" t="s">
        <v>61</v>
      </c>
      <c r="B9" s="119">
        <v>379.85794199999998</v>
      </c>
      <c r="C9" s="119">
        <v>389.4</v>
      </c>
      <c r="D9" s="119">
        <f t="shared" si="0"/>
        <v>769.25794199999996</v>
      </c>
    </row>
    <row r="10" spans="1:4">
      <c r="A10" s="68" t="s">
        <v>59</v>
      </c>
      <c r="B10" s="119">
        <v>398.06285100000002</v>
      </c>
      <c r="C10" s="119">
        <v>281</v>
      </c>
      <c r="D10" s="119">
        <f t="shared" si="0"/>
        <v>679.06285100000002</v>
      </c>
    </row>
    <row r="11" spans="1:4">
      <c r="A11" s="68" t="s">
        <v>68</v>
      </c>
      <c r="B11" s="119">
        <v>403.186666</v>
      </c>
      <c r="C11" s="119">
        <v>74.099999999999994</v>
      </c>
      <c r="D11" s="119">
        <f t="shared" si="0"/>
        <v>477.28666599999997</v>
      </c>
    </row>
    <row r="12" spans="1:4">
      <c r="A12" s="68" t="s">
        <v>57</v>
      </c>
      <c r="B12" s="119">
        <v>276.28765199999998</v>
      </c>
      <c r="C12" s="119">
        <v>182.1</v>
      </c>
      <c r="D12" s="119">
        <f t="shared" si="0"/>
        <v>458.387652</v>
      </c>
    </row>
    <row r="13" spans="1:4">
      <c r="A13" s="68" t="s">
        <v>58</v>
      </c>
      <c r="B13" s="119">
        <v>242.598251</v>
      </c>
      <c r="C13" s="119">
        <v>185.5</v>
      </c>
      <c r="D13" s="119">
        <f t="shared" si="0"/>
        <v>428.098251</v>
      </c>
    </row>
    <row r="14" spans="1:4">
      <c r="A14" s="68" t="s">
        <v>69</v>
      </c>
      <c r="B14" s="119">
        <v>180.10514699999999</v>
      </c>
      <c r="C14" s="119">
        <v>117</v>
      </c>
      <c r="D14" s="119">
        <f t="shared" si="0"/>
        <v>297.10514699999999</v>
      </c>
    </row>
    <row r="15" spans="1:4">
      <c r="A15" s="68" t="s">
        <v>56</v>
      </c>
      <c r="B15" s="119">
        <v>139.694097</v>
      </c>
      <c r="C15" s="119">
        <v>154.19999999999999</v>
      </c>
      <c r="D15" s="119">
        <f t="shared" si="0"/>
        <v>293.89409699999999</v>
      </c>
    </row>
    <row r="16" spans="1:4">
      <c r="A16" s="68" t="s">
        <v>55</v>
      </c>
      <c r="B16" s="119">
        <v>56.916795999999998</v>
      </c>
      <c r="C16" s="119">
        <v>113.6</v>
      </c>
      <c r="D16" s="119">
        <f t="shared" si="0"/>
        <v>170.516796</v>
      </c>
    </row>
    <row r="17" spans="1:4">
      <c r="A17" s="68" t="s">
        <v>52</v>
      </c>
      <c r="B17" s="119">
        <v>109.722281</v>
      </c>
      <c r="C17" s="119">
        <v>49.6</v>
      </c>
      <c r="D17" s="119">
        <f t="shared" si="0"/>
        <v>159.322281</v>
      </c>
    </row>
    <row r="18" spans="1:4">
      <c r="A18" s="68" t="s">
        <v>70</v>
      </c>
      <c r="B18" s="119">
        <v>81.652925999999994</v>
      </c>
      <c r="C18" s="119">
        <v>64.900000000000006</v>
      </c>
      <c r="D18" s="119">
        <f t="shared" si="0"/>
        <v>146.55292600000001</v>
      </c>
    </row>
    <row r="19" spans="1:4">
      <c r="A19" s="68" t="s">
        <v>54</v>
      </c>
      <c r="B19" s="119">
        <v>55.708877000000001</v>
      </c>
      <c r="C19" s="119">
        <v>85.8</v>
      </c>
      <c r="D19" s="119">
        <f t="shared" si="0"/>
        <v>141.50887699999998</v>
      </c>
    </row>
    <row r="20" spans="1:4">
      <c r="A20" s="68" t="s">
        <v>53</v>
      </c>
      <c r="B20" s="119">
        <v>52.042022000000003</v>
      </c>
      <c r="C20" s="119">
        <v>58.3</v>
      </c>
      <c r="D20" s="119">
        <f t="shared" si="0"/>
        <v>110.342022</v>
      </c>
    </row>
    <row r="21" spans="1:4">
      <c r="A21" s="68" t="s">
        <v>50</v>
      </c>
      <c r="B21" s="119">
        <v>50.567079999999997</v>
      </c>
      <c r="C21" s="119">
        <v>31.8</v>
      </c>
      <c r="D21" s="119">
        <f t="shared" si="0"/>
        <v>82.367080000000001</v>
      </c>
    </row>
    <row r="22" spans="1:4">
      <c r="A22" s="68" t="s">
        <v>51</v>
      </c>
      <c r="B22" s="119">
        <v>21.722370000000002</v>
      </c>
      <c r="C22" s="119">
        <v>41.5</v>
      </c>
      <c r="D22" s="119">
        <f t="shared" si="0"/>
        <v>63.222369999999998</v>
      </c>
    </row>
    <row r="23" spans="1:4">
      <c r="A23" s="68" t="s">
        <v>71</v>
      </c>
      <c r="B23" s="119">
        <v>11.244024</v>
      </c>
      <c r="C23" s="119">
        <v>37.1</v>
      </c>
      <c r="D23" s="119">
        <f t="shared" si="0"/>
        <v>48.344024000000005</v>
      </c>
    </row>
    <row r="24" spans="1:4">
      <c r="A24" s="68" t="s">
        <v>49</v>
      </c>
      <c r="B24" s="119">
        <v>14.396546000000001</v>
      </c>
      <c r="C24" s="119">
        <v>29.1</v>
      </c>
      <c r="D24" s="119">
        <f t="shared" si="0"/>
        <v>43.496546000000002</v>
      </c>
    </row>
    <row r="25" spans="1:4">
      <c r="A25" s="68" t="s">
        <v>48</v>
      </c>
      <c r="B25" s="119">
        <v>14.037872999999999</v>
      </c>
      <c r="C25" s="119">
        <v>8.9</v>
      </c>
      <c r="D25" s="119">
        <f t="shared" si="0"/>
        <v>22.937873</v>
      </c>
    </row>
    <row r="26" spans="1:4">
      <c r="A26" s="68" t="s">
        <v>72</v>
      </c>
      <c r="B26" s="119">
        <v>1.999082</v>
      </c>
      <c r="C26" s="119">
        <v>14.5</v>
      </c>
      <c r="D26" s="119">
        <f t="shared" si="0"/>
        <v>16.499082000000001</v>
      </c>
    </row>
    <row r="27" spans="1:4">
      <c r="A27" s="68" t="s">
        <v>45</v>
      </c>
      <c r="B27" s="119">
        <v>3.2548970000000002</v>
      </c>
      <c r="C27" s="119">
        <v>12.9</v>
      </c>
      <c r="D27" s="119">
        <f t="shared" si="0"/>
        <v>16.154897000000002</v>
      </c>
    </row>
    <row r="28" spans="1:4">
      <c r="A28" s="68" t="s">
        <v>73</v>
      </c>
      <c r="B28" s="119">
        <v>2.3996339999999998</v>
      </c>
      <c r="C28" s="119">
        <v>11.9</v>
      </c>
      <c r="D28" s="119">
        <f t="shared" si="0"/>
        <v>14.299634000000001</v>
      </c>
    </row>
    <row r="29" spans="1:4">
      <c r="A29" s="68" t="s">
        <v>46</v>
      </c>
      <c r="B29" s="119">
        <v>1.343955</v>
      </c>
      <c r="C29" s="119">
        <v>10.9</v>
      </c>
      <c r="D29" s="119">
        <f t="shared" si="0"/>
        <v>12.243955</v>
      </c>
    </row>
    <row r="30" spans="1:4">
      <c r="A30" s="68" t="s">
        <v>43</v>
      </c>
      <c r="B30" s="119">
        <v>4.2592970000000001</v>
      </c>
      <c r="C30" s="119">
        <v>7.9</v>
      </c>
      <c r="D30" s="119">
        <f t="shared" si="0"/>
        <v>12.159297</v>
      </c>
    </row>
    <row r="31" spans="1:4" ht="15.75" thickBot="1">
      <c r="A31" s="69" t="s">
        <v>47</v>
      </c>
      <c r="B31" s="120">
        <v>1.1559699999999999</v>
      </c>
      <c r="C31" s="120">
        <v>11</v>
      </c>
      <c r="D31" s="119">
        <f t="shared" si="0"/>
        <v>12.15597</v>
      </c>
    </row>
    <row r="32" spans="1:4">
      <c r="A32" s="67" t="s">
        <v>44</v>
      </c>
      <c r="B32" s="121">
        <v>0</v>
      </c>
      <c r="C32" s="121">
        <v>8.6</v>
      </c>
      <c r="D32" s="121">
        <f t="shared" si="0"/>
        <v>8.6</v>
      </c>
    </row>
    <row r="33" spans="1:4">
      <c r="A33" s="68" t="s">
        <v>42</v>
      </c>
      <c r="B33" s="119">
        <v>3.2756989999999999</v>
      </c>
      <c r="C33" s="119">
        <v>4.4000000000000004</v>
      </c>
      <c r="D33" s="119">
        <f t="shared" si="0"/>
        <v>7.6756989999999998</v>
      </c>
    </row>
    <row r="34" spans="1:4">
      <c r="A34" s="68" t="s">
        <v>41</v>
      </c>
      <c r="B34" s="119">
        <v>0</v>
      </c>
      <c r="C34" s="119">
        <v>3.9</v>
      </c>
      <c r="D34" s="119">
        <f t="shared" si="0"/>
        <v>3.9</v>
      </c>
    </row>
    <row r="35" spans="1:4">
      <c r="A35" s="68" t="s">
        <v>40</v>
      </c>
      <c r="B35" s="119">
        <v>1.3609800000000001</v>
      </c>
      <c r="C35" s="119">
        <v>2.4</v>
      </c>
      <c r="D35" s="119">
        <f t="shared" si="0"/>
        <v>3.76098</v>
      </c>
    </row>
    <row r="36" spans="1:4" ht="15.75" thickBot="1">
      <c r="A36" s="69" t="s">
        <v>39</v>
      </c>
      <c r="B36" s="120">
        <v>0</v>
      </c>
      <c r="C36" s="120">
        <v>1.2</v>
      </c>
      <c r="D36" s="120">
        <f t="shared" si="0"/>
        <v>1.2</v>
      </c>
    </row>
    <row r="39" spans="1:4">
      <c r="A39" t="s">
        <v>97</v>
      </c>
    </row>
    <row r="40" spans="1:4">
      <c r="A40" t="s">
        <v>153</v>
      </c>
    </row>
    <row r="41" spans="1:4">
      <c r="A41" t="s">
        <v>154</v>
      </c>
    </row>
  </sheetData>
  <sortState ref="A4:D36">
    <sortCondition descending="1" ref="D4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96" zoomScaleNormal="96" workbookViewId="0">
      <selection activeCell="K24" sqref="K24"/>
    </sheetView>
  </sheetViews>
  <sheetFormatPr defaultRowHeight="15"/>
  <cols>
    <col min="1" max="1" width="46" customWidth="1"/>
    <col min="2" max="2" width="17" customWidth="1"/>
    <col min="3" max="3" width="12.85546875" customWidth="1"/>
    <col min="4" max="4" width="13.7109375" customWidth="1"/>
    <col min="5" max="5" width="13.42578125" customWidth="1"/>
    <col min="6" max="6" width="13.7109375" customWidth="1"/>
    <col min="9" max="9" width="14.85546875" customWidth="1"/>
    <col min="11" max="11" width="30.7109375" customWidth="1"/>
  </cols>
  <sheetData>
    <row r="1" spans="1:9">
      <c r="A1" s="1" t="s">
        <v>167</v>
      </c>
      <c r="B1" s="97"/>
      <c r="C1" s="97"/>
      <c r="D1" s="97"/>
      <c r="E1" s="97"/>
      <c r="F1" s="97"/>
      <c r="G1" s="97"/>
      <c r="H1" s="97"/>
      <c r="I1" s="97"/>
    </row>
    <row r="2" spans="1:9" ht="15.75" thickBot="1">
      <c r="A2" s="1"/>
      <c r="B2" s="97"/>
      <c r="C2" s="97"/>
      <c r="D2" s="97"/>
      <c r="E2" s="97"/>
      <c r="F2" s="97"/>
      <c r="G2" s="97"/>
      <c r="H2" s="97"/>
      <c r="I2" s="97"/>
    </row>
    <row r="3" spans="1:9" ht="18" thickBot="1">
      <c r="A3" s="177" t="s">
        <v>158</v>
      </c>
      <c r="B3" s="154">
        <v>2007</v>
      </c>
      <c r="C3" s="155">
        <v>2008</v>
      </c>
      <c r="D3" s="155">
        <v>2009</v>
      </c>
      <c r="E3" s="155">
        <v>2010</v>
      </c>
      <c r="F3" s="155">
        <v>2011</v>
      </c>
      <c r="G3" s="155">
        <v>2012</v>
      </c>
      <c r="H3" s="156">
        <v>2013</v>
      </c>
      <c r="I3" s="97"/>
    </row>
    <row r="4" spans="1:9" ht="15" customHeight="1">
      <c r="A4" s="178" t="s">
        <v>38</v>
      </c>
      <c r="B4" s="179">
        <v>24696</v>
      </c>
      <c r="C4" s="180">
        <v>25345</v>
      </c>
      <c r="D4" s="180">
        <v>25632</v>
      </c>
      <c r="E4" s="180">
        <v>26173</v>
      </c>
      <c r="F4" s="180">
        <v>27452</v>
      </c>
      <c r="G4" s="181">
        <v>26988</v>
      </c>
      <c r="H4" s="181">
        <v>28875</v>
      </c>
      <c r="I4" s="97"/>
    </row>
    <row r="5" spans="1:9">
      <c r="A5" s="182" t="s">
        <v>113</v>
      </c>
      <c r="B5" s="157">
        <v>2581</v>
      </c>
      <c r="C5" s="158">
        <v>2703</v>
      </c>
      <c r="D5" s="183">
        <v>2939</v>
      </c>
      <c r="E5" s="158">
        <v>3044</v>
      </c>
      <c r="F5" s="158">
        <v>3022</v>
      </c>
      <c r="G5" s="158">
        <v>2842</v>
      </c>
      <c r="H5" s="158">
        <v>3214</v>
      </c>
      <c r="I5" s="97"/>
    </row>
    <row r="6" spans="1:9">
      <c r="A6" s="182" t="s">
        <v>114</v>
      </c>
      <c r="B6" s="159">
        <v>2543</v>
      </c>
      <c r="C6" s="160">
        <v>2765</v>
      </c>
      <c r="D6" s="183">
        <v>2908</v>
      </c>
      <c r="E6" s="160">
        <v>2958</v>
      </c>
      <c r="F6" s="160">
        <v>2942</v>
      </c>
      <c r="G6" s="183">
        <v>2665</v>
      </c>
      <c r="H6" s="158">
        <v>2899</v>
      </c>
      <c r="I6" s="97"/>
    </row>
    <row r="7" spans="1:9">
      <c r="A7" s="182" t="s">
        <v>115</v>
      </c>
      <c r="B7" s="159">
        <v>2234</v>
      </c>
      <c r="C7" s="160">
        <v>2227</v>
      </c>
      <c r="D7" s="183">
        <v>2395</v>
      </c>
      <c r="E7" s="160">
        <v>2303</v>
      </c>
      <c r="F7" s="160">
        <v>2257</v>
      </c>
      <c r="G7" s="158">
        <v>2185</v>
      </c>
      <c r="H7" s="158">
        <v>2297</v>
      </c>
      <c r="I7" s="97"/>
    </row>
    <row r="8" spans="1:9">
      <c r="A8" s="182" t="s">
        <v>116</v>
      </c>
      <c r="B8" s="159">
        <v>11519</v>
      </c>
      <c r="C8" s="160">
        <v>11511</v>
      </c>
      <c r="D8" s="160">
        <v>11362</v>
      </c>
      <c r="E8" s="160">
        <v>11443</v>
      </c>
      <c r="F8" s="183">
        <v>12413</v>
      </c>
      <c r="G8" s="158">
        <v>12330</v>
      </c>
      <c r="H8" s="158">
        <v>13343</v>
      </c>
      <c r="I8" s="97"/>
    </row>
    <row r="9" spans="1:9">
      <c r="A9" s="182" t="s">
        <v>117</v>
      </c>
      <c r="B9" s="159">
        <v>284</v>
      </c>
      <c r="C9" s="160">
        <v>303</v>
      </c>
      <c r="D9" s="183">
        <v>314</v>
      </c>
      <c r="E9" s="160">
        <v>315</v>
      </c>
      <c r="F9" s="160">
        <v>353</v>
      </c>
      <c r="G9" s="158">
        <v>342</v>
      </c>
      <c r="H9" s="158">
        <v>368</v>
      </c>
      <c r="I9" s="97"/>
    </row>
    <row r="10" spans="1:9">
      <c r="A10" s="182" t="s">
        <v>118</v>
      </c>
      <c r="B10" s="159">
        <v>1153</v>
      </c>
      <c r="C10" s="160">
        <v>1247</v>
      </c>
      <c r="D10" s="183">
        <v>1279</v>
      </c>
      <c r="E10" s="160">
        <v>1267</v>
      </c>
      <c r="F10" s="160">
        <v>1293</v>
      </c>
      <c r="G10" s="183">
        <v>1296</v>
      </c>
      <c r="H10" s="158">
        <v>1362</v>
      </c>
      <c r="I10" s="97"/>
    </row>
    <row r="11" spans="1:9" ht="15.75" thickBot="1">
      <c r="A11" s="184" t="s">
        <v>112</v>
      </c>
      <c r="B11" s="159">
        <v>4382</v>
      </c>
      <c r="C11" s="160">
        <v>4589</v>
      </c>
      <c r="D11" s="183">
        <v>4436</v>
      </c>
      <c r="E11" s="160">
        <v>4842</v>
      </c>
      <c r="F11" s="183">
        <v>5172</v>
      </c>
      <c r="G11" s="158">
        <v>5327</v>
      </c>
      <c r="H11" s="158">
        <v>5393</v>
      </c>
      <c r="I11" s="97"/>
    </row>
    <row r="12" spans="1:9" ht="15.75" thickBot="1">
      <c r="A12" s="161"/>
      <c r="B12" s="162"/>
      <c r="C12" s="162"/>
      <c r="D12" s="162"/>
      <c r="E12" s="162"/>
      <c r="F12" s="162"/>
      <c r="G12" s="162"/>
      <c r="H12" s="163"/>
      <c r="I12" s="97"/>
    </row>
    <row r="13" spans="1:9" ht="18" thickBot="1">
      <c r="A13" s="164" t="s">
        <v>162</v>
      </c>
      <c r="B13" s="165">
        <v>1.461786</v>
      </c>
      <c r="C13" s="166">
        <v>1.2594669999999999</v>
      </c>
      <c r="D13" s="166">
        <v>1.12246</v>
      </c>
      <c r="E13" s="166">
        <v>1.165737</v>
      </c>
      <c r="F13" s="166">
        <v>1.1525799999999999</v>
      </c>
      <c r="G13" s="166">
        <v>1.233263</v>
      </c>
      <c r="H13" s="166">
        <v>1.177964</v>
      </c>
      <c r="I13" s="97"/>
    </row>
    <row r="14" spans="1:9" ht="15.75" thickBot="1">
      <c r="A14" s="167"/>
      <c r="B14" s="96"/>
      <c r="C14" s="96"/>
      <c r="D14" s="96"/>
      <c r="E14" s="96"/>
      <c r="F14" s="96"/>
      <c r="G14" s="96"/>
      <c r="H14" s="96"/>
      <c r="I14" s="97"/>
    </row>
    <row r="15" spans="1:9" ht="18" thickBot="1">
      <c r="A15" s="177" t="s">
        <v>159</v>
      </c>
      <c r="B15" s="154">
        <v>2007</v>
      </c>
      <c r="C15" s="155">
        <v>2008</v>
      </c>
      <c r="D15" s="155">
        <v>2009</v>
      </c>
      <c r="E15" s="155">
        <v>2010</v>
      </c>
      <c r="F15" s="155">
        <v>2011</v>
      </c>
      <c r="G15" s="155">
        <v>2012</v>
      </c>
      <c r="H15" s="168">
        <v>2013</v>
      </c>
      <c r="I15" s="77" t="s">
        <v>75</v>
      </c>
    </row>
    <row r="16" spans="1:9">
      <c r="A16" s="185" t="s">
        <v>38</v>
      </c>
      <c r="B16" s="186">
        <f t="shared" ref="B16:H16" si="0">B4*B13</f>
        <v>36100.267056000004</v>
      </c>
      <c r="C16" s="181">
        <f t="shared" si="0"/>
        <v>31921.191114999998</v>
      </c>
      <c r="D16" s="181">
        <f t="shared" si="0"/>
        <v>28770.89472</v>
      </c>
      <c r="E16" s="181">
        <f t="shared" si="0"/>
        <v>30510.834501000001</v>
      </c>
      <c r="F16" s="181">
        <f t="shared" si="0"/>
        <v>31640.62616</v>
      </c>
      <c r="G16" s="181">
        <f t="shared" si="0"/>
        <v>33283.301844000001</v>
      </c>
      <c r="H16" s="187">
        <f t="shared" si="0"/>
        <v>34013.710500000001</v>
      </c>
      <c r="I16" s="151">
        <f>SUM(B16:H16)</f>
        <v>226240.82589600002</v>
      </c>
    </row>
    <row r="17" spans="1:9">
      <c r="A17" s="182" t="s">
        <v>119</v>
      </c>
      <c r="B17" s="188">
        <f t="shared" ref="B17:H17" si="1">B5*B13</f>
        <v>3772.8696660000001</v>
      </c>
      <c r="C17" s="189">
        <f t="shared" si="1"/>
        <v>3404.3393009999995</v>
      </c>
      <c r="D17" s="189">
        <f t="shared" si="1"/>
        <v>3298.90994</v>
      </c>
      <c r="E17" s="189">
        <f t="shared" si="1"/>
        <v>3548.503428</v>
      </c>
      <c r="F17" s="189">
        <f t="shared" si="1"/>
        <v>3483.0967599999999</v>
      </c>
      <c r="G17" s="189">
        <f t="shared" si="1"/>
        <v>3504.933446</v>
      </c>
      <c r="H17" s="190">
        <f t="shared" si="1"/>
        <v>3785.9762959999998</v>
      </c>
      <c r="I17" s="152">
        <f t="shared" ref="I17:I23" si="2">SUM(B17:H17)</f>
        <v>24798.628837</v>
      </c>
    </row>
    <row r="18" spans="1:9">
      <c r="A18" s="182" t="s">
        <v>114</v>
      </c>
      <c r="B18" s="159">
        <f>B6*B13</f>
        <v>3717.3217979999999</v>
      </c>
      <c r="C18" s="160">
        <f t="shared" ref="C18:H18" si="3">C6*C13</f>
        <v>3482.4262549999999</v>
      </c>
      <c r="D18" s="160">
        <f t="shared" si="3"/>
        <v>3264.1136799999999</v>
      </c>
      <c r="E18" s="160">
        <f t="shared" si="3"/>
        <v>3448.2500460000001</v>
      </c>
      <c r="F18" s="160">
        <f t="shared" si="3"/>
        <v>3390.8903599999999</v>
      </c>
      <c r="G18" s="160">
        <f t="shared" si="3"/>
        <v>3286.6458950000001</v>
      </c>
      <c r="H18" s="169">
        <f t="shared" si="3"/>
        <v>3414.9176360000001</v>
      </c>
      <c r="I18" s="152">
        <f t="shared" si="2"/>
        <v>24004.565670000004</v>
      </c>
    </row>
    <row r="19" spans="1:9">
      <c r="A19" s="182" t="s">
        <v>115</v>
      </c>
      <c r="B19" s="159">
        <f>B7*B13</f>
        <v>3265.6299239999998</v>
      </c>
      <c r="C19" s="160">
        <f t="shared" ref="C19:H19" si="4">C7*C13</f>
        <v>2804.8330089999999</v>
      </c>
      <c r="D19" s="160">
        <f t="shared" si="4"/>
        <v>2688.2917000000002</v>
      </c>
      <c r="E19" s="160">
        <f t="shared" si="4"/>
        <v>2684.6923110000002</v>
      </c>
      <c r="F19" s="160">
        <f t="shared" si="4"/>
        <v>2601.3730599999999</v>
      </c>
      <c r="G19" s="160">
        <f t="shared" si="4"/>
        <v>2694.6796549999999</v>
      </c>
      <c r="H19" s="169">
        <f t="shared" si="4"/>
        <v>2705.783308</v>
      </c>
      <c r="I19" s="152">
        <f t="shared" si="2"/>
        <v>19445.282966999999</v>
      </c>
    </row>
    <row r="20" spans="1:9">
      <c r="A20" s="182" t="s">
        <v>120</v>
      </c>
      <c r="B20" s="159">
        <f>B8*B13</f>
        <v>16838.312934000001</v>
      </c>
      <c r="C20" s="160">
        <f t="shared" ref="C20:H20" si="5">C8*C13</f>
        <v>14497.724636999999</v>
      </c>
      <c r="D20" s="160">
        <f t="shared" si="5"/>
        <v>12753.390520000001</v>
      </c>
      <c r="E20" s="160">
        <f t="shared" si="5"/>
        <v>13339.528491000001</v>
      </c>
      <c r="F20" s="160">
        <f t="shared" si="5"/>
        <v>14306.975539999999</v>
      </c>
      <c r="G20" s="160">
        <f t="shared" si="5"/>
        <v>15206.13279</v>
      </c>
      <c r="H20" s="169">
        <f t="shared" si="5"/>
        <v>15717.573652000001</v>
      </c>
      <c r="I20" s="152">
        <f t="shared" si="2"/>
        <v>102659.63856400001</v>
      </c>
    </row>
    <row r="21" spans="1:9">
      <c r="A21" s="182" t="s">
        <v>117</v>
      </c>
      <c r="B21" s="159">
        <f>B9*B13</f>
        <v>415.14722399999999</v>
      </c>
      <c r="C21" s="160">
        <f t="shared" ref="C21:H21" si="6">C9*C13</f>
        <v>381.61850099999998</v>
      </c>
      <c r="D21" s="160">
        <f t="shared" si="6"/>
        <v>352.45244000000002</v>
      </c>
      <c r="E21" s="160">
        <f t="shared" si="6"/>
        <v>367.207155</v>
      </c>
      <c r="F21" s="160">
        <f t="shared" si="6"/>
        <v>406.86073999999996</v>
      </c>
      <c r="G21" s="160">
        <f t="shared" si="6"/>
        <v>421.77594599999998</v>
      </c>
      <c r="H21" s="169">
        <f t="shared" si="6"/>
        <v>433.49075199999999</v>
      </c>
      <c r="I21" s="152">
        <f t="shared" si="2"/>
        <v>2778.5527580000003</v>
      </c>
    </row>
    <row r="22" spans="1:9">
      <c r="A22" s="182" t="s">
        <v>121</v>
      </c>
      <c r="B22" s="159">
        <f>B10*B13</f>
        <v>1685.4392580000001</v>
      </c>
      <c r="C22" s="160">
        <f t="shared" ref="C22:H22" si="7">C10*C13</f>
        <v>1570.555349</v>
      </c>
      <c r="D22" s="160">
        <f t="shared" si="7"/>
        <v>1435.62634</v>
      </c>
      <c r="E22" s="160">
        <f t="shared" si="7"/>
        <v>1476.988779</v>
      </c>
      <c r="F22" s="160">
        <f t="shared" si="7"/>
        <v>1490.28594</v>
      </c>
      <c r="G22" s="160">
        <f t="shared" si="7"/>
        <v>1598.3088479999999</v>
      </c>
      <c r="H22" s="169">
        <f t="shared" si="7"/>
        <v>1604.386968</v>
      </c>
      <c r="I22" s="152">
        <f t="shared" si="2"/>
        <v>10861.591482000002</v>
      </c>
    </row>
    <row r="23" spans="1:9" ht="15.75" thickBot="1">
      <c r="A23" s="184" t="s">
        <v>112</v>
      </c>
      <c r="B23" s="159">
        <f>B11*B13</f>
        <v>6405.5462520000001</v>
      </c>
      <c r="C23" s="160">
        <f t="shared" ref="C23:H23" si="8">C11*C13</f>
        <v>5779.6940629999999</v>
      </c>
      <c r="D23" s="160">
        <f t="shared" si="8"/>
        <v>4979.2325600000004</v>
      </c>
      <c r="E23" s="160">
        <f t="shared" si="8"/>
        <v>5644.4985539999998</v>
      </c>
      <c r="F23" s="160">
        <f t="shared" si="8"/>
        <v>5961.1437599999999</v>
      </c>
      <c r="G23" s="160">
        <f t="shared" si="8"/>
        <v>6569.592001</v>
      </c>
      <c r="H23" s="169">
        <f t="shared" si="8"/>
        <v>6352.7598520000001</v>
      </c>
      <c r="I23" s="170">
        <f t="shared" si="2"/>
        <v>41692.467041999997</v>
      </c>
    </row>
    <row r="24" spans="1:9" ht="15.75" thickBot="1">
      <c r="A24" s="191"/>
      <c r="B24" s="171"/>
      <c r="C24" s="171"/>
      <c r="D24" s="171"/>
      <c r="E24" s="171"/>
      <c r="F24" s="171"/>
      <c r="G24" s="171"/>
      <c r="H24" s="171"/>
      <c r="I24" s="150"/>
    </row>
    <row r="25" spans="1:9" ht="18" thickBot="1">
      <c r="A25" s="77" t="s">
        <v>160</v>
      </c>
      <c r="B25" s="193">
        <v>2007</v>
      </c>
      <c r="C25" s="193">
        <v>2008</v>
      </c>
      <c r="D25" s="193">
        <v>2009</v>
      </c>
      <c r="E25" s="193">
        <v>2010</v>
      </c>
      <c r="F25" s="193">
        <v>2011</v>
      </c>
      <c r="G25" s="193">
        <v>2012</v>
      </c>
      <c r="H25" s="193">
        <v>2013</v>
      </c>
      <c r="I25" s="104" t="s">
        <v>75</v>
      </c>
    </row>
    <row r="26" spans="1:9">
      <c r="A26" s="124" t="s">
        <v>38</v>
      </c>
      <c r="B26" s="149">
        <v>36100.267056000004</v>
      </c>
      <c r="C26" s="149">
        <v>31921.191114999998</v>
      </c>
      <c r="D26" s="149">
        <v>28770.89472</v>
      </c>
      <c r="E26" s="149">
        <v>30510.834501000001</v>
      </c>
      <c r="F26" s="149">
        <v>31640.62616</v>
      </c>
      <c r="G26" s="149">
        <v>33283.301844000001</v>
      </c>
      <c r="H26" s="149">
        <v>34013.710500000001</v>
      </c>
      <c r="I26" s="153">
        <v>226240.82589600002</v>
      </c>
    </row>
    <row r="27" spans="1:9">
      <c r="A27" s="192" t="s">
        <v>119</v>
      </c>
      <c r="B27" s="150">
        <v>3772.8696660000001</v>
      </c>
      <c r="C27" s="150">
        <v>3404.3393009999995</v>
      </c>
      <c r="D27" s="150">
        <v>3298.90994</v>
      </c>
      <c r="E27" s="150">
        <v>3548.503428</v>
      </c>
      <c r="F27" s="150">
        <v>3483.0967599999999</v>
      </c>
      <c r="G27" s="150">
        <v>3504.933446</v>
      </c>
      <c r="H27" s="150">
        <v>3785.9762959999998</v>
      </c>
      <c r="I27" s="172">
        <v>24798.628837</v>
      </c>
    </row>
    <row r="28" spans="1:9">
      <c r="A28" s="192" t="s">
        <v>114</v>
      </c>
      <c r="B28" s="150">
        <v>3717.3217979999999</v>
      </c>
      <c r="C28" s="150">
        <v>3482.4262549999999</v>
      </c>
      <c r="D28" s="150">
        <v>3264.1136799999999</v>
      </c>
      <c r="E28" s="150">
        <v>3448.2500460000001</v>
      </c>
      <c r="F28" s="150">
        <v>3390.8903599999999</v>
      </c>
      <c r="G28" s="150">
        <v>3286.6458950000001</v>
      </c>
      <c r="H28" s="150">
        <v>3414.9176360000001</v>
      </c>
      <c r="I28" s="172">
        <v>24004.565670000004</v>
      </c>
    </row>
    <row r="29" spans="1:9">
      <c r="A29" s="192" t="s">
        <v>115</v>
      </c>
      <c r="B29" s="150">
        <v>3265.6299239999998</v>
      </c>
      <c r="C29" s="150">
        <v>2804.8330089999999</v>
      </c>
      <c r="D29" s="150">
        <v>2688.2917000000002</v>
      </c>
      <c r="E29" s="150">
        <v>2684.6923110000002</v>
      </c>
      <c r="F29" s="150">
        <v>2601.3730599999999</v>
      </c>
      <c r="G29" s="150">
        <v>2694.6796549999999</v>
      </c>
      <c r="H29" s="150">
        <v>2705.783308</v>
      </c>
      <c r="I29" s="172">
        <v>19445.282966999999</v>
      </c>
    </row>
    <row r="30" spans="1:9">
      <c r="A30" s="192" t="s">
        <v>120</v>
      </c>
      <c r="B30" s="150">
        <v>16838.312934000001</v>
      </c>
      <c r="C30" s="150">
        <v>14497.724636999999</v>
      </c>
      <c r="D30" s="150">
        <v>12753.390520000001</v>
      </c>
      <c r="E30" s="150">
        <v>13339.528491000001</v>
      </c>
      <c r="F30" s="150">
        <v>14306.975539999999</v>
      </c>
      <c r="G30" s="150">
        <v>15206.13279</v>
      </c>
      <c r="H30" s="150">
        <v>15717.573652000001</v>
      </c>
      <c r="I30" s="172">
        <v>102659.63856400001</v>
      </c>
    </row>
    <row r="31" spans="1:9">
      <c r="A31" s="192" t="s">
        <v>121</v>
      </c>
      <c r="B31" s="150">
        <v>1685.4392580000001</v>
      </c>
      <c r="C31" s="150">
        <v>1570.555349</v>
      </c>
      <c r="D31" s="150">
        <v>1435.62634</v>
      </c>
      <c r="E31" s="150">
        <v>1476.988779</v>
      </c>
      <c r="F31" s="150">
        <v>1490.28594</v>
      </c>
      <c r="G31" s="150">
        <v>1598.3088479999999</v>
      </c>
      <c r="H31" s="150">
        <v>1604.386968</v>
      </c>
      <c r="I31" s="172">
        <v>10861.591482000002</v>
      </c>
    </row>
    <row r="32" spans="1:9" ht="17.25">
      <c r="A32" s="192" t="s">
        <v>161</v>
      </c>
      <c r="B32" s="150"/>
      <c r="C32" s="150"/>
      <c r="D32" s="150"/>
      <c r="E32" s="150"/>
      <c r="F32" s="150"/>
      <c r="G32" s="150"/>
      <c r="H32" s="150"/>
      <c r="I32" s="172">
        <v>6900</v>
      </c>
    </row>
    <row r="33" spans="1:9" ht="15.75" thickBot="1">
      <c r="A33" s="101" t="s">
        <v>131</v>
      </c>
      <c r="B33" s="173"/>
      <c r="C33" s="173"/>
      <c r="D33" s="173"/>
      <c r="E33" s="173"/>
      <c r="F33" s="173"/>
      <c r="G33" s="173"/>
      <c r="H33" s="173"/>
      <c r="I33" s="174">
        <f>I26-I27-I28-I29-I30-I31-I32</f>
        <v>37571.118375999999</v>
      </c>
    </row>
    <row r="34" spans="1:9">
      <c r="A34" s="97"/>
      <c r="B34" s="97"/>
      <c r="C34" s="97"/>
      <c r="D34" s="97"/>
      <c r="E34" s="97"/>
      <c r="F34" s="97"/>
      <c r="G34" s="97"/>
      <c r="H34" s="97"/>
      <c r="I34" s="97"/>
    </row>
    <row r="35" spans="1:9">
      <c r="A35" s="1" t="s">
        <v>89</v>
      </c>
      <c r="B35" s="96"/>
      <c r="C35" s="96"/>
      <c r="D35" s="96"/>
      <c r="E35" s="96"/>
      <c r="F35" s="96"/>
      <c r="G35" s="96"/>
      <c r="H35" s="97"/>
      <c r="I35" s="97"/>
    </row>
    <row r="36" spans="1:9">
      <c r="A36" s="175" t="s">
        <v>157</v>
      </c>
      <c r="B36" s="96"/>
      <c r="C36" s="96"/>
      <c r="D36" s="96"/>
      <c r="E36" s="96"/>
      <c r="F36" s="96"/>
      <c r="G36" s="96"/>
      <c r="H36" s="97"/>
      <c r="I36" s="97"/>
    </row>
    <row r="37" spans="1:9">
      <c r="A37" s="135" t="s">
        <v>155</v>
      </c>
      <c r="B37" s="96"/>
      <c r="C37" s="96"/>
      <c r="D37" s="96"/>
      <c r="E37" s="96"/>
      <c r="F37" s="96"/>
      <c r="G37" s="96"/>
      <c r="H37" s="97"/>
      <c r="I37" s="97"/>
    </row>
    <row r="38" spans="1:9">
      <c r="A38" s="135" t="s">
        <v>156</v>
      </c>
      <c r="B38" s="96"/>
      <c r="C38" s="96"/>
      <c r="D38" s="96"/>
      <c r="E38" s="96"/>
      <c r="F38" s="96"/>
      <c r="G38" s="96"/>
      <c r="H38" s="176"/>
      <c r="I38" s="97"/>
    </row>
    <row r="39" spans="1:9">
      <c r="A39" s="107"/>
      <c r="B39" s="58"/>
      <c r="C39" s="58"/>
      <c r="D39" s="58"/>
      <c r="E39" s="58"/>
      <c r="F39" s="58"/>
      <c r="G39" s="58"/>
      <c r="H39" s="5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M32" sqref="M32"/>
    </sheetView>
  </sheetViews>
  <sheetFormatPr defaultRowHeight="15"/>
  <cols>
    <col min="1" max="1" width="20.28515625" customWidth="1"/>
    <col min="2" max="2" width="7.28515625" customWidth="1"/>
  </cols>
  <sheetData>
    <row r="1" spans="1:2">
      <c r="A1" s="1" t="s">
        <v>83</v>
      </c>
    </row>
    <row r="2" spans="1:2" ht="15.75" thickBot="1">
      <c r="A2" s="1"/>
    </row>
    <row r="3" spans="1:2" ht="15.75" thickBot="1">
      <c r="A3" s="62" t="s">
        <v>84</v>
      </c>
      <c r="B3" s="62" t="s">
        <v>65</v>
      </c>
    </row>
    <row r="4" spans="1:2">
      <c r="A4" s="63" t="s">
        <v>2</v>
      </c>
      <c r="B4" s="63">
        <v>70.650000000000006</v>
      </c>
    </row>
    <row r="5" spans="1:2">
      <c r="A5" s="64" t="s">
        <v>3</v>
      </c>
      <c r="B5" s="64">
        <v>13.17</v>
      </c>
    </row>
    <row r="6" spans="1:2">
      <c r="A6" s="64" t="s">
        <v>4</v>
      </c>
      <c r="B6" s="64">
        <v>4.95</v>
      </c>
    </row>
    <row r="7" spans="1:2">
      <c r="A7" s="64" t="s">
        <v>5</v>
      </c>
      <c r="B7" s="64">
        <v>8.27</v>
      </c>
    </row>
    <row r="8" spans="1:2">
      <c r="A8" s="64" t="s">
        <v>6</v>
      </c>
      <c r="B8" s="64">
        <v>0.83</v>
      </c>
    </row>
    <row r="9" spans="1:2" ht="15.75" thickBot="1">
      <c r="A9" s="69" t="s">
        <v>7</v>
      </c>
      <c r="B9" s="69">
        <v>2.13</v>
      </c>
    </row>
    <row r="10" spans="1:2">
      <c r="A10" t="s">
        <v>127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pg5</vt:lpstr>
      <vt:lpstr>pg12</vt:lpstr>
      <vt:lpstr>pg 13</vt:lpstr>
      <vt:lpstr>pg14</vt:lpstr>
      <vt:lpstr>pg15a</vt:lpstr>
      <vt:lpstr>pg15b</vt:lpstr>
      <vt:lpstr>pg16</vt:lpstr>
      <vt:lpstr>pg17</vt:lpstr>
      <vt:lpstr>pg18</vt:lpstr>
      <vt:lpstr>pg19</vt:lpstr>
    </vt:vector>
  </TitlesOfParts>
  <Company>Royal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alessandroa</dc:creator>
  <cp:lastModifiedBy>Keyte, Ian</cp:lastModifiedBy>
  <dcterms:created xsi:type="dcterms:W3CDTF">2015-10-14T16:43:17Z</dcterms:created>
  <dcterms:modified xsi:type="dcterms:W3CDTF">2015-12-08T10:14:46Z</dcterms:modified>
</cp:coreProperties>
</file>